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5\"/>
    </mc:Choice>
  </mc:AlternateContent>
  <xr:revisionPtr revIDLastSave="0" documentId="13_ncr:1_{B6CF2F12-9115-41F1-80F4-D28B3577C6DE}" xr6:coauthVersionLast="40" xr6:coauthVersionMax="40" xr10:uidLastSave="{00000000-0000-0000-0000-000000000000}"/>
  <bookViews>
    <workbookView xWindow="22932" yWindow="1128" windowWidth="23256" windowHeight="12576" tabRatio="655" xr2:uid="{00000000-000D-0000-FFFF-FFFF00000000}"/>
  </bookViews>
  <sheets>
    <sheet name="1. Production constante" sheetId="6" r:id="rId1"/>
    <sheet name="2. Heures supplémentaires" sheetId="9" r:id="rId2"/>
    <sheet name="3. Intérimaires" sheetId="10" r:id="rId3"/>
    <sheet name="4. Votre proposition" sheetId="11" r:id="rId4"/>
    <sheet name="5. Optimisation" sheetId="12" r:id="rId5"/>
    <sheet name="6. Effectifs entiers" sheetId="17" r:id="rId6"/>
    <sheet name="7. Limitation Variations" sheetId="18" r:id="rId7"/>
    <sheet name="8. Limitation HS" sheetId="19" r:id="rId8"/>
    <sheet name="9. Coût de rupture" sheetId="20" r:id="rId9"/>
  </sheets>
  <definedNames>
    <definedName name="solver_adj" localSheetId="4" hidden="1">'5. Optimisation'!$C$17:$F$19,'5. Optimisation'!$C$28:$F$28</definedName>
    <definedName name="solver_adj" localSheetId="5" hidden="1">'6. Effectifs entiers'!$C$17:$F$19,'6. Effectifs entiers'!$C$28:$F$28</definedName>
    <definedName name="solver_adj" localSheetId="6" hidden="1">'7. Limitation Variations'!$C$17:$F$19,'7. Limitation Variations'!$C$28:$F$28</definedName>
    <definedName name="solver_adj" localSheetId="7" hidden="1">'8. Limitation HS'!$C$17:$F$19,'8. Limitation HS'!$C$28:$F$28</definedName>
    <definedName name="solver_adj" localSheetId="8" hidden="1">'9. Coût de rupture'!$C$17:$F$19,'9. Coût de rupture'!$C$28:$F$28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4" hidden="1">1</definedName>
    <definedName name="solver_drv" localSheetId="5" hidden="1">2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eng" localSheetId="3" hidden="1">1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8" hidden="1">100</definedName>
    <definedName name="solver_lhs1" localSheetId="4" hidden="1">'5. Optimisation'!$C$20:$F$20</definedName>
    <definedName name="solver_lhs1" localSheetId="5" hidden="1">'6. Effectifs entiers'!$C$18:$F$19</definedName>
    <definedName name="solver_lhs1" localSheetId="6" hidden="1">'7. Limitation Variations'!$C$18:$F$18</definedName>
    <definedName name="solver_lhs1" localSheetId="7" hidden="1">'8. Limitation HS'!$C$17:$F$17</definedName>
    <definedName name="solver_lhs1" localSheetId="8" hidden="1">'9. Coût de rupture'!$C$17:$F$17</definedName>
    <definedName name="solver_lhs2" localSheetId="4" hidden="1">'5. Optimisation'!$C$29:$E$30</definedName>
    <definedName name="solver_lhs2" localSheetId="5" hidden="1">'6. Effectifs entiers'!$C$20:$F$20</definedName>
    <definedName name="solver_lhs2" localSheetId="6" hidden="1">'7. Limitation Variations'!$C$18:$F$19</definedName>
    <definedName name="solver_lhs2" localSheetId="7" hidden="1">'8. Limitation HS'!$C$18:$F$18</definedName>
    <definedName name="solver_lhs2" localSheetId="8" hidden="1">'9. Coût de rupture'!$C$18:$F$18</definedName>
    <definedName name="solver_lhs3" localSheetId="4" hidden="1">'5. Optimisation'!$F$29</definedName>
    <definedName name="solver_lhs3" localSheetId="5" hidden="1">'6. Effectifs entiers'!$C$29:$E$30</definedName>
    <definedName name="solver_lhs3" localSheetId="6" hidden="1">'7. Limitation Variations'!$C$20:$F$20</definedName>
    <definedName name="solver_lhs3" localSheetId="7" hidden="1">'8. Limitation HS'!$C$18:$F$19</definedName>
    <definedName name="solver_lhs3" localSheetId="8" hidden="1">'9. Coût de rupture'!$C$18:$F$19</definedName>
    <definedName name="solver_lhs4" localSheetId="4" hidden="1">'5. Optimisation'!$C$29:$E$29</definedName>
    <definedName name="solver_lhs4" localSheetId="5" hidden="1">'6. Effectifs entiers'!$F$29</definedName>
    <definedName name="solver_lhs4" localSheetId="6" hidden="1">'7. Limitation Variations'!$C$29:$E$30</definedName>
    <definedName name="solver_lhs4" localSheetId="7" hidden="1">'8. Limitation HS'!$C$29:$E$30</definedName>
    <definedName name="solver_lhs4" localSheetId="8" hidden="1">'9. Coût de rupture'!$C$29:$E$30</definedName>
    <definedName name="solver_lhs5" localSheetId="4" hidden="1">'5. Optimisation'!$C$17:$F$17</definedName>
    <definedName name="solver_lhs5" localSheetId="5" hidden="1">'6. Effectifs entiers'!$C$17:$F$17</definedName>
    <definedName name="solver_lhs5" localSheetId="6" hidden="1">'7. Limitation Variations'!$F$29</definedName>
    <definedName name="solver_lhs5" localSheetId="7" hidden="1">'8. Limitation HS'!$F$29</definedName>
    <definedName name="solver_lhs5" localSheetId="8" hidden="1">'9. Coût de rupture'!$F$29</definedName>
    <definedName name="solver_lhs6" localSheetId="4" hidden="1">'5. Optimisation'!$C$17:$F$17</definedName>
    <definedName name="solver_lhs6" localSheetId="5" hidden="1">'6. Effectifs entiers'!$C$17:$F$17</definedName>
    <definedName name="solver_lhs6" localSheetId="6" hidden="1">'7. Limitation Variations'!$C$17:$F$17</definedName>
    <definedName name="solver_lhs6" localSheetId="7" hidden="1">'8. Limitation HS'!$C$17:$F$17</definedName>
    <definedName name="solver_lhs6" localSheetId="8" hidden="1">'9. Coût de rupture'!$C$17:$F$17</definedName>
    <definedName name="solver_lhs7" localSheetId="4" hidden="1">'5. Optimisation'!$C$18:$F$19</definedName>
    <definedName name="solver_lhs7" localSheetId="5" hidden="1">'6. Effectifs entiers'!$C$18:$F$19</definedName>
    <definedName name="solver_lhs7" localSheetId="6" hidden="1">'7. Limitation Variations'!$C$18:$F$19</definedName>
    <definedName name="solver_lhs7" localSheetId="7" hidden="1">'8. Limitation HS'!$C$18:$F$19</definedName>
    <definedName name="solver_lhs7" localSheetId="8" hidden="1">'9. Coût de rupture'!$C$18:$F$19</definedName>
    <definedName name="solver_lin" localSheetId="4" hidden="1">1</definedName>
    <definedName name="solver_lin" localSheetId="5" hidden="1">1</definedName>
    <definedName name="solver_lin" localSheetId="6" hidden="1">1</definedName>
    <definedName name="solver_lin" localSheetId="7" hidden="1">1</definedName>
    <definedName name="solver_lin" localSheetId="8" hidden="1">1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3" hidden="1">0</definedName>
    <definedName name="solver_num" localSheetId="4" hidden="1">3</definedName>
    <definedName name="solver_num" localSheetId="5" hidden="1">4</definedName>
    <definedName name="solver_num" localSheetId="6" hidden="1">5</definedName>
    <definedName name="solver_num" localSheetId="7" hidden="1">5</definedName>
    <definedName name="solver_num" localSheetId="8" hidden="1">5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3" hidden="1">'4. Votre proposition'!$B$8</definedName>
    <definedName name="solver_opt" localSheetId="4" hidden="1">'5. Optimisation'!$G$37</definedName>
    <definedName name="solver_opt" localSheetId="5" hidden="1">'6. Effectifs entiers'!$G$37</definedName>
    <definedName name="solver_opt" localSheetId="6" hidden="1">'7. Limitation Variations'!$G$37</definedName>
    <definedName name="solver_opt" localSheetId="7" hidden="1">'8. Limitation HS'!$G$37</definedName>
    <definedName name="solver_opt" localSheetId="8" hidden="1">'9. Coût de rupture'!$G$37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rbv" localSheetId="4" hidden="1">1</definedName>
    <definedName name="solver_rbv" localSheetId="5" hidden="1">2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el1" localSheetId="4" hidden="1">3</definedName>
    <definedName name="solver_rel1" localSheetId="5" hidden="1">4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2" localSheetId="4" hidden="1">3</definedName>
    <definedName name="solver_rel2" localSheetId="5" hidden="1">3</definedName>
    <definedName name="solver_rel2" localSheetId="6" hidden="1">4</definedName>
    <definedName name="solver_rel2" localSheetId="7" hidden="1">1</definedName>
    <definedName name="solver_rel2" localSheetId="8" hidden="1">1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el3" localSheetId="7" hidden="1">4</definedName>
    <definedName name="solver_rel3" localSheetId="8" hidden="1">4</definedName>
    <definedName name="solver_rel4" localSheetId="4" hidden="1">3</definedName>
    <definedName name="solver_rel4" localSheetId="5" hidden="1">3</definedName>
    <definedName name="solver_rel4" localSheetId="6" hidden="1">3</definedName>
    <definedName name="solver_rel4" localSheetId="7" hidden="1">3</definedName>
    <definedName name="solver_rel4" localSheetId="8" hidden="1">3</definedName>
    <definedName name="solver_rel5" localSheetId="4" hidden="1">1</definedName>
    <definedName name="solver_rel5" localSheetId="5" hidden="1">1</definedName>
    <definedName name="solver_rel5" localSheetId="6" hidden="1">3</definedName>
    <definedName name="solver_rel5" localSheetId="7" hidden="1">3</definedName>
    <definedName name="solver_rel5" localSheetId="8" hidden="1">3</definedName>
    <definedName name="solver_rel6" localSheetId="4" hidden="1">1</definedName>
    <definedName name="solver_rel6" localSheetId="5" hidden="1">1</definedName>
    <definedName name="solver_rel6" localSheetId="6" hidden="1">1</definedName>
    <definedName name="solver_rel6" localSheetId="7" hidden="1">1</definedName>
    <definedName name="solver_rel6" localSheetId="8" hidden="1">1</definedName>
    <definedName name="solver_rel7" localSheetId="4" hidden="1">4</definedName>
    <definedName name="solver_rel7" localSheetId="5" hidden="1">4</definedName>
    <definedName name="solver_rel7" localSheetId="6" hidden="1">4</definedName>
    <definedName name="solver_rel7" localSheetId="7" hidden="1">4</definedName>
    <definedName name="solver_rel7" localSheetId="8" hidden="1">4</definedName>
    <definedName name="solver_rhs1" localSheetId="4" hidden="1">0</definedName>
    <definedName name="solver_rhs1" localSheetId="5" hidden="1">entier</definedName>
    <definedName name="solver_rhs1" localSheetId="6" hidden="1">5</definedName>
    <definedName name="solver_rhs1" localSheetId="7" hidden="1">0.2</definedName>
    <definedName name="solver_rhs1" localSheetId="8" hidden="1">0.2</definedName>
    <definedName name="solver_rhs2" localSheetId="4" hidden="1">0</definedName>
    <definedName name="solver_rhs2" localSheetId="5" hidden="1">0</definedName>
    <definedName name="solver_rhs2" localSheetId="6" hidden="1">entier</definedName>
    <definedName name="solver_rhs2" localSheetId="7" hidden="1">5</definedName>
    <definedName name="solver_rhs2" localSheetId="8" hidden="1">5</definedName>
    <definedName name="solver_rhs3" localSheetId="4" hidden="1">1000</definedName>
    <definedName name="solver_rhs3" localSheetId="5" hidden="1">0</definedName>
    <definedName name="solver_rhs3" localSheetId="6" hidden="1">0</definedName>
    <definedName name="solver_rhs3" localSheetId="7" hidden="1">entier</definedName>
    <definedName name="solver_rhs3" localSheetId="8" hidden="1">entier</definedName>
    <definedName name="solver_rhs4" localSheetId="4" hidden="1">0</definedName>
    <definedName name="solver_rhs4" localSheetId="5" hidden="1">1000</definedName>
    <definedName name="solver_rhs4" localSheetId="6" hidden="1">0</definedName>
    <definedName name="solver_rhs4" localSheetId="7" hidden="1">0</definedName>
    <definedName name="solver_rhs4" localSheetId="8" hidden="1">0</definedName>
    <definedName name="solver_rhs5" localSheetId="4" hidden="1">0.2</definedName>
    <definedName name="solver_rhs5" localSheetId="5" hidden="1">0.2</definedName>
    <definedName name="solver_rhs5" localSheetId="6" hidden="1">1000</definedName>
    <definedName name="solver_rhs5" localSheetId="7" hidden="1">1000</definedName>
    <definedName name="solver_rhs5" localSheetId="8" hidden="1">1000</definedName>
    <definedName name="solver_rhs6" localSheetId="4" hidden="1">0.2</definedName>
    <definedName name="solver_rhs6" localSheetId="5" hidden="1">0.2</definedName>
    <definedName name="solver_rhs6" localSheetId="6" hidden="1">0.2</definedName>
    <definedName name="solver_rhs6" localSheetId="7" hidden="1">0.2</definedName>
    <definedName name="solver_rhs6" localSheetId="8" hidden="1">0.2</definedName>
    <definedName name="solver_rhs7" localSheetId="4" hidden="1">entier</definedName>
    <definedName name="solver_rhs7" localSheetId="5" hidden="1">entier</definedName>
    <definedName name="solver_rhs7" localSheetId="6" hidden="1">entier</definedName>
    <definedName name="solver_rhs7" localSheetId="7" hidden="1">entier</definedName>
    <definedName name="solver_rhs7" localSheetId="8" hidden="1">entier</definedName>
    <definedName name="solver_rlx" localSheetId="4" hidden="1">1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8" hidden="1">100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8" hidden="1">0.05</definedName>
    <definedName name="solver_typ" localSheetId="3" hidden="1">1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81029"/>
</workbook>
</file>

<file path=xl/calcChain.xml><?xml version="1.0" encoding="utf-8"?>
<calcChain xmlns="http://schemas.openxmlformats.org/spreadsheetml/2006/main">
  <c r="F34" i="20" l="1"/>
  <c r="E34" i="20"/>
  <c r="D34" i="20"/>
  <c r="C34" i="20"/>
  <c r="F34" i="19"/>
  <c r="E34" i="19"/>
  <c r="D34" i="19"/>
  <c r="C34" i="19"/>
  <c r="F34" i="18"/>
  <c r="E34" i="18"/>
  <c r="D34" i="18"/>
  <c r="C34" i="18"/>
  <c r="F34" i="11"/>
  <c r="E34" i="11"/>
  <c r="D34" i="11"/>
  <c r="C34" i="11"/>
  <c r="G34" i="11" s="1"/>
  <c r="F34" i="10"/>
  <c r="E34" i="10"/>
  <c r="D34" i="10"/>
  <c r="C34" i="10"/>
  <c r="F34" i="9"/>
  <c r="E34" i="9"/>
  <c r="D34" i="9"/>
  <c r="C34" i="9"/>
  <c r="G34" i="9" s="1"/>
  <c r="F34" i="6"/>
  <c r="E34" i="6"/>
  <c r="D34" i="6"/>
  <c r="C34" i="6"/>
  <c r="G34" i="6" s="1"/>
  <c r="D34" i="12"/>
  <c r="E34" i="12"/>
  <c r="F34" i="12"/>
  <c r="C34" i="12"/>
  <c r="D34" i="17"/>
  <c r="E34" i="17"/>
  <c r="F34" i="17"/>
  <c r="C34" i="17"/>
  <c r="G34" i="19" l="1"/>
  <c r="G34" i="10"/>
  <c r="G34" i="20"/>
  <c r="G34" i="18"/>
  <c r="G34" i="12"/>
  <c r="G34" i="17"/>
  <c r="F33" i="20"/>
  <c r="E33" i="20"/>
  <c r="D33" i="20"/>
  <c r="C33" i="20"/>
  <c r="F32" i="20"/>
  <c r="E32" i="20"/>
  <c r="D32" i="20"/>
  <c r="C32" i="20"/>
  <c r="F24" i="20"/>
  <c r="F36" i="20" s="1"/>
  <c r="E24" i="20"/>
  <c r="E36" i="20" s="1"/>
  <c r="D24" i="20"/>
  <c r="D36" i="20" s="1"/>
  <c r="C24" i="20"/>
  <c r="C36" i="20" s="1"/>
  <c r="B22" i="20"/>
  <c r="C20" i="20"/>
  <c r="C22" i="20" s="1"/>
  <c r="G15" i="20"/>
  <c r="F33" i="19"/>
  <c r="E33" i="19"/>
  <c r="D33" i="19"/>
  <c r="C33" i="19"/>
  <c r="F32" i="19"/>
  <c r="E32" i="19"/>
  <c r="D32" i="19"/>
  <c r="C32" i="19"/>
  <c r="F24" i="19"/>
  <c r="F36" i="19" s="1"/>
  <c r="E24" i="19"/>
  <c r="E36" i="19" s="1"/>
  <c r="D24" i="19"/>
  <c r="D36" i="19" s="1"/>
  <c r="C24" i="19"/>
  <c r="C36" i="19" s="1"/>
  <c r="B22" i="19"/>
  <c r="C20" i="19"/>
  <c r="C22" i="19" s="1"/>
  <c r="G15" i="19"/>
  <c r="F33" i="18"/>
  <c r="E33" i="18"/>
  <c r="D33" i="18"/>
  <c r="C33" i="18"/>
  <c r="F32" i="18"/>
  <c r="E32" i="18"/>
  <c r="D32" i="18"/>
  <c r="C32" i="18"/>
  <c r="F24" i="18"/>
  <c r="F36" i="18" s="1"/>
  <c r="E24" i="18"/>
  <c r="E36" i="18" s="1"/>
  <c r="D24" i="18"/>
  <c r="D36" i="18" s="1"/>
  <c r="C24" i="18"/>
  <c r="C36" i="18" s="1"/>
  <c r="B22" i="18"/>
  <c r="C20" i="18"/>
  <c r="C22" i="18" s="1"/>
  <c r="C21" i="18" s="1"/>
  <c r="G15" i="18"/>
  <c r="F33" i="17"/>
  <c r="E33" i="17"/>
  <c r="D33" i="17"/>
  <c r="C33" i="17"/>
  <c r="F32" i="17"/>
  <c r="E32" i="17"/>
  <c r="D32" i="17"/>
  <c r="C32" i="17"/>
  <c r="F24" i="17"/>
  <c r="F36" i="17" s="1"/>
  <c r="E24" i="17"/>
  <c r="E36" i="17" s="1"/>
  <c r="D24" i="17"/>
  <c r="D36" i="17" s="1"/>
  <c r="C24" i="17"/>
  <c r="C36" i="17" s="1"/>
  <c r="B22" i="17"/>
  <c r="C20" i="17"/>
  <c r="C22" i="17" s="1"/>
  <c r="G15" i="17"/>
  <c r="D32" i="12"/>
  <c r="E32" i="12"/>
  <c r="F32" i="12"/>
  <c r="C32" i="12"/>
  <c r="C21" i="19" l="1"/>
  <c r="G32" i="18"/>
  <c r="G33" i="18"/>
  <c r="C21" i="20"/>
  <c r="G33" i="20"/>
  <c r="G36" i="20"/>
  <c r="D20" i="20"/>
  <c r="D22" i="20" s="1"/>
  <c r="D21" i="20" s="1"/>
  <c r="G32" i="20"/>
  <c r="C25" i="20"/>
  <c r="C35" i="20" s="1"/>
  <c r="D20" i="19"/>
  <c r="D22" i="19" s="1"/>
  <c r="D21" i="19" s="1"/>
  <c r="G36" i="19"/>
  <c r="G32" i="19"/>
  <c r="G33" i="19"/>
  <c r="C25" i="19"/>
  <c r="C35" i="19" s="1"/>
  <c r="D20" i="18"/>
  <c r="D22" i="18" s="1"/>
  <c r="D21" i="18" s="1"/>
  <c r="G36" i="18"/>
  <c r="C25" i="18"/>
  <c r="C35" i="18" s="1"/>
  <c r="G32" i="17"/>
  <c r="G33" i="17"/>
  <c r="C25" i="17"/>
  <c r="C35" i="17" s="1"/>
  <c r="C21" i="17"/>
  <c r="G36" i="17"/>
  <c r="D20" i="17"/>
  <c r="G32" i="12"/>
  <c r="E20" i="19" l="1"/>
  <c r="F20" i="19" s="1"/>
  <c r="F22" i="19" s="1"/>
  <c r="D25" i="19"/>
  <c r="D35" i="19" s="1"/>
  <c r="D25" i="18"/>
  <c r="D35" i="18" s="1"/>
  <c r="D25" i="20"/>
  <c r="D35" i="20" s="1"/>
  <c r="C26" i="20"/>
  <c r="C27" i="20" s="1"/>
  <c r="C29" i="20" s="1"/>
  <c r="E20" i="20"/>
  <c r="E22" i="20" s="1"/>
  <c r="C26" i="19"/>
  <c r="C27" i="19" s="1"/>
  <c r="C29" i="19" s="1"/>
  <c r="E20" i="18"/>
  <c r="F20" i="18" s="1"/>
  <c r="F22" i="18" s="1"/>
  <c r="C26" i="18"/>
  <c r="C27" i="18" s="1"/>
  <c r="C26" i="17"/>
  <c r="C27" i="17" s="1"/>
  <c r="C29" i="17" s="1"/>
  <c r="D22" i="17"/>
  <c r="E20" i="17"/>
  <c r="F33" i="12"/>
  <c r="E33" i="12"/>
  <c r="D33" i="12"/>
  <c r="C33" i="12"/>
  <c r="F24" i="12"/>
  <c r="F36" i="12" s="1"/>
  <c r="E24" i="12"/>
  <c r="E36" i="12" s="1"/>
  <c r="D24" i="12"/>
  <c r="D36" i="12" s="1"/>
  <c r="C24" i="12"/>
  <c r="C36" i="12" s="1"/>
  <c r="B22" i="12"/>
  <c r="C20" i="12"/>
  <c r="G15" i="12"/>
  <c r="F33" i="11"/>
  <c r="E33" i="11"/>
  <c r="D33" i="11"/>
  <c r="C33" i="11"/>
  <c r="F24" i="11"/>
  <c r="F36" i="11" s="1"/>
  <c r="E24" i="11"/>
  <c r="E36" i="11" s="1"/>
  <c r="D24" i="11"/>
  <c r="D36" i="11" s="1"/>
  <c r="C24" i="11"/>
  <c r="C36" i="11" s="1"/>
  <c r="B22" i="11"/>
  <c r="C20" i="11"/>
  <c r="C22" i="11" s="1"/>
  <c r="C21" i="11" s="1"/>
  <c r="G15" i="11"/>
  <c r="F33" i="10"/>
  <c r="E33" i="10"/>
  <c r="D33" i="10"/>
  <c r="C33" i="10"/>
  <c r="F24" i="10"/>
  <c r="F36" i="10" s="1"/>
  <c r="E24" i="10"/>
  <c r="E36" i="10" s="1"/>
  <c r="D24" i="10"/>
  <c r="D36" i="10" s="1"/>
  <c r="C24" i="10"/>
  <c r="C36" i="10" s="1"/>
  <c r="B22" i="10"/>
  <c r="C20" i="10"/>
  <c r="C22" i="10" s="1"/>
  <c r="G15" i="10"/>
  <c r="F33" i="9"/>
  <c r="E33" i="9"/>
  <c r="D33" i="9"/>
  <c r="C33" i="9"/>
  <c r="F24" i="9"/>
  <c r="F36" i="9" s="1"/>
  <c r="E24" i="9"/>
  <c r="E36" i="9" s="1"/>
  <c r="D24" i="9"/>
  <c r="D36" i="9" s="1"/>
  <c r="C24" i="9"/>
  <c r="C36" i="9" s="1"/>
  <c r="B22" i="9"/>
  <c r="C20" i="9"/>
  <c r="C22" i="9" s="1"/>
  <c r="G15" i="9"/>
  <c r="D24" i="6"/>
  <c r="E24" i="6"/>
  <c r="E36" i="6" s="1"/>
  <c r="F24" i="6"/>
  <c r="F36" i="6" s="1"/>
  <c r="C24" i="6"/>
  <c r="B22" i="6"/>
  <c r="C20" i="6"/>
  <c r="D20" i="6" s="1"/>
  <c r="G15" i="6"/>
  <c r="F33" i="6"/>
  <c r="E33" i="6"/>
  <c r="D33" i="6"/>
  <c r="C33" i="6"/>
  <c r="E22" i="19" l="1"/>
  <c r="F21" i="19" s="1"/>
  <c r="D26" i="19"/>
  <c r="D27" i="19" s="1"/>
  <c r="D29" i="19" s="1"/>
  <c r="D26" i="18"/>
  <c r="D27" i="18" s="1"/>
  <c r="E22" i="18"/>
  <c r="E21" i="18" s="1"/>
  <c r="C22" i="12"/>
  <c r="C25" i="12" s="1"/>
  <c r="D26" i="20"/>
  <c r="D27" i="20" s="1"/>
  <c r="D29" i="20" s="1"/>
  <c r="G33" i="11"/>
  <c r="C25" i="11"/>
  <c r="C35" i="11" s="1"/>
  <c r="F20" i="20"/>
  <c r="F22" i="20" s="1"/>
  <c r="F25" i="20" s="1"/>
  <c r="C31" i="20"/>
  <c r="E21" i="20"/>
  <c r="E25" i="20"/>
  <c r="F25" i="19"/>
  <c r="C31" i="19"/>
  <c r="E21" i="19"/>
  <c r="C29" i="18"/>
  <c r="F25" i="18"/>
  <c r="D21" i="17"/>
  <c r="D25" i="17"/>
  <c r="C31" i="17"/>
  <c r="E22" i="17"/>
  <c r="F20" i="17"/>
  <c r="F22" i="17" s="1"/>
  <c r="G36" i="12"/>
  <c r="G33" i="12"/>
  <c r="D20" i="12"/>
  <c r="G36" i="11"/>
  <c r="D20" i="11"/>
  <c r="D22" i="11" s="1"/>
  <c r="C26" i="11"/>
  <c r="G36" i="10"/>
  <c r="G33" i="9"/>
  <c r="C36" i="6"/>
  <c r="D36" i="6"/>
  <c r="G33" i="10"/>
  <c r="C25" i="10"/>
  <c r="C21" i="10"/>
  <c r="D20" i="10"/>
  <c r="G36" i="9"/>
  <c r="C25" i="9"/>
  <c r="C21" i="9"/>
  <c r="D20" i="9"/>
  <c r="D22" i="6"/>
  <c r="D25" i="6" s="1"/>
  <c r="E20" i="6"/>
  <c r="C22" i="6"/>
  <c r="C25" i="6" s="1"/>
  <c r="G33" i="6"/>
  <c r="F21" i="18" l="1"/>
  <c r="E25" i="19"/>
  <c r="E35" i="19" s="1"/>
  <c r="E25" i="18"/>
  <c r="E35" i="18" s="1"/>
  <c r="C21" i="12"/>
  <c r="D22" i="12"/>
  <c r="D25" i="12" s="1"/>
  <c r="D35" i="12" s="1"/>
  <c r="D25" i="11"/>
  <c r="D35" i="11" s="1"/>
  <c r="F21" i="20"/>
  <c r="E35" i="20"/>
  <c r="E26" i="20"/>
  <c r="E27" i="20" s="1"/>
  <c r="D31" i="20"/>
  <c r="F35" i="20"/>
  <c r="F26" i="20"/>
  <c r="F27" i="20" s="1"/>
  <c r="E26" i="19"/>
  <c r="E27" i="19" s="1"/>
  <c r="D31" i="19"/>
  <c r="F35" i="19"/>
  <c r="F26" i="19"/>
  <c r="F27" i="19" s="1"/>
  <c r="F35" i="18"/>
  <c r="F26" i="18"/>
  <c r="F27" i="18" s="1"/>
  <c r="C31" i="18"/>
  <c r="D29" i="18"/>
  <c r="E25" i="17"/>
  <c r="E21" i="17"/>
  <c r="F21" i="17"/>
  <c r="F25" i="17"/>
  <c r="D35" i="17"/>
  <c r="D26" i="17"/>
  <c r="D27" i="17" s="1"/>
  <c r="C26" i="10"/>
  <c r="C27" i="10" s="1"/>
  <c r="C35" i="10"/>
  <c r="C26" i="6"/>
  <c r="C27" i="6" s="1"/>
  <c r="C35" i="6"/>
  <c r="D26" i="6"/>
  <c r="D35" i="6"/>
  <c r="C26" i="12"/>
  <c r="C27" i="12" s="1"/>
  <c r="C29" i="12" s="1"/>
  <c r="C35" i="12"/>
  <c r="E20" i="12"/>
  <c r="E20" i="11"/>
  <c r="F20" i="11" s="1"/>
  <c r="F22" i="11" s="1"/>
  <c r="F25" i="11" s="1"/>
  <c r="F35" i="11" s="1"/>
  <c r="D21" i="11"/>
  <c r="E22" i="11"/>
  <c r="E25" i="11" s="1"/>
  <c r="E35" i="11" s="1"/>
  <c r="C27" i="11"/>
  <c r="C26" i="9"/>
  <c r="C27" i="9" s="1"/>
  <c r="C35" i="9"/>
  <c r="C21" i="6"/>
  <c r="G36" i="6"/>
  <c r="D22" i="10"/>
  <c r="E20" i="10"/>
  <c r="D22" i="9"/>
  <c r="E20" i="9"/>
  <c r="F20" i="6"/>
  <c r="F22" i="6" s="1"/>
  <c r="F25" i="6" s="1"/>
  <c r="E22" i="6"/>
  <c r="E25" i="6" s="1"/>
  <c r="D21" i="6"/>
  <c r="E26" i="18" l="1"/>
  <c r="E27" i="18" s="1"/>
  <c r="D21" i="12"/>
  <c r="D26" i="12"/>
  <c r="D27" i="12" s="1"/>
  <c r="E22" i="12"/>
  <c r="E25" i="12" s="1"/>
  <c r="C28" i="10"/>
  <c r="C32" i="10" s="1"/>
  <c r="C29" i="10"/>
  <c r="C31" i="10" s="1"/>
  <c r="C29" i="9"/>
  <c r="C31" i="9" s="1"/>
  <c r="C28" i="9"/>
  <c r="C32" i="9" s="1"/>
  <c r="C28" i="11"/>
  <c r="C32" i="11" s="1"/>
  <c r="C29" i="11"/>
  <c r="C31" i="11" s="1"/>
  <c r="D26" i="11"/>
  <c r="D27" i="11" s="1"/>
  <c r="G27" i="20"/>
  <c r="E29" i="20"/>
  <c r="G35" i="20"/>
  <c r="G27" i="19"/>
  <c r="E29" i="19"/>
  <c r="G35" i="19"/>
  <c r="E29" i="18"/>
  <c r="D31" i="18"/>
  <c r="G27" i="18"/>
  <c r="G35" i="18"/>
  <c r="E35" i="17"/>
  <c r="E26" i="17"/>
  <c r="E27" i="17" s="1"/>
  <c r="D29" i="17"/>
  <c r="F35" i="17"/>
  <c r="F26" i="17"/>
  <c r="F27" i="17" s="1"/>
  <c r="C31" i="12"/>
  <c r="D29" i="12"/>
  <c r="C29" i="6"/>
  <c r="C28" i="6"/>
  <c r="C32" i="6" s="1"/>
  <c r="F26" i="6"/>
  <c r="F35" i="6"/>
  <c r="E26" i="6"/>
  <c r="E35" i="6"/>
  <c r="F20" i="12"/>
  <c r="E21" i="12"/>
  <c r="F26" i="11"/>
  <c r="F21" i="11"/>
  <c r="E21" i="11"/>
  <c r="E26" i="11"/>
  <c r="E22" i="10"/>
  <c r="F20" i="10"/>
  <c r="F22" i="10" s="1"/>
  <c r="D21" i="10"/>
  <c r="D25" i="10"/>
  <c r="E22" i="9"/>
  <c r="F20" i="9"/>
  <c r="F22" i="9" s="1"/>
  <c r="D21" i="9"/>
  <c r="D25" i="9"/>
  <c r="D27" i="6"/>
  <c r="E21" i="6"/>
  <c r="D29" i="6" l="1"/>
  <c r="D31" i="6" s="1"/>
  <c r="F22" i="12"/>
  <c r="F21" i="12" s="1"/>
  <c r="D29" i="11"/>
  <c r="D31" i="11" s="1"/>
  <c r="D28" i="11"/>
  <c r="D32" i="11" s="1"/>
  <c r="E31" i="20"/>
  <c r="F29" i="20"/>
  <c r="F31" i="20" s="1"/>
  <c r="E31" i="19"/>
  <c r="F29" i="19"/>
  <c r="F31" i="19" s="1"/>
  <c r="E31" i="18"/>
  <c r="F29" i="18"/>
  <c r="F31" i="18" s="1"/>
  <c r="G35" i="17"/>
  <c r="G27" i="17"/>
  <c r="D31" i="17"/>
  <c r="E29" i="17"/>
  <c r="D31" i="12"/>
  <c r="D28" i="6"/>
  <c r="D32" i="6" s="1"/>
  <c r="C31" i="6"/>
  <c r="D26" i="10"/>
  <c r="D27" i="10" s="1"/>
  <c r="D35" i="10"/>
  <c r="E26" i="12"/>
  <c r="E27" i="12" s="1"/>
  <c r="E29" i="12" s="1"/>
  <c r="E35" i="12"/>
  <c r="E27" i="11"/>
  <c r="F27" i="11"/>
  <c r="D26" i="9"/>
  <c r="D27" i="9" s="1"/>
  <c r="D35" i="9"/>
  <c r="F21" i="10"/>
  <c r="F25" i="10"/>
  <c r="E25" i="10"/>
  <c r="E21" i="10"/>
  <c r="F21" i="9"/>
  <c r="F25" i="9"/>
  <c r="E25" i="9"/>
  <c r="E21" i="9"/>
  <c r="F21" i="6"/>
  <c r="E27" i="6"/>
  <c r="E29" i="6" s="1"/>
  <c r="F25" i="12" l="1"/>
  <c r="F26" i="12" s="1"/>
  <c r="F27" i="12" s="1"/>
  <c r="D28" i="9"/>
  <c r="D32" i="9" s="1"/>
  <c r="D29" i="9"/>
  <c r="D31" i="9" s="1"/>
  <c r="D29" i="10"/>
  <c r="D31" i="10" s="1"/>
  <c r="D28" i="10"/>
  <c r="D32" i="10" s="1"/>
  <c r="E29" i="11"/>
  <c r="E28" i="11"/>
  <c r="E32" i="11" s="1"/>
  <c r="G31" i="20"/>
  <c r="G37" i="20" s="1"/>
  <c r="G31" i="19"/>
  <c r="G37" i="19" s="1"/>
  <c r="G31" i="18"/>
  <c r="G37" i="18" s="1"/>
  <c r="F29" i="17"/>
  <c r="F31" i="17" s="1"/>
  <c r="E31" i="17"/>
  <c r="F29" i="12"/>
  <c r="F31" i="12" s="1"/>
  <c r="E31" i="12"/>
  <c r="E31" i="6"/>
  <c r="E28" i="6"/>
  <c r="E32" i="6" s="1"/>
  <c r="E26" i="10"/>
  <c r="E27" i="10" s="1"/>
  <c r="E35" i="10"/>
  <c r="F26" i="10"/>
  <c r="F27" i="10" s="1"/>
  <c r="F35" i="10"/>
  <c r="F35" i="12"/>
  <c r="G35" i="12" s="1"/>
  <c r="G27" i="12"/>
  <c r="F28" i="11"/>
  <c r="F32" i="11" s="1"/>
  <c r="G27" i="11"/>
  <c r="G35" i="11"/>
  <c r="E26" i="9"/>
  <c r="E27" i="9" s="1"/>
  <c r="E35" i="9"/>
  <c r="F26" i="9"/>
  <c r="F27" i="9" s="1"/>
  <c r="F35" i="9"/>
  <c r="G35" i="9" s="1"/>
  <c r="G35" i="6"/>
  <c r="F27" i="6"/>
  <c r="F29" i="6" s="1"/>
  <c r="F31" i="6" s="1"/>
  <c r="G35" i="10" l="1"/>
  <c r="E29" i="10"/>
  <c r="F29" i="10" s="1"/>
  <c r="F31" i="10" s="1"/>
  <c r="E29" i="9"/>
  <c r="F29" i="9" s="1"/>
  <c r="F31" i="9" s="1"/>
  <c r="F29" i="11"/>
  <c r="F31" i="11" s="1"/>
  <c r="E31" i="11"/>
  <c r="G31" i="17"/>
  <c r="G37" i="17" s="1"/>
  <c r="E28" i="10"/>
  <c r="E32" i="10" s="1"/>
  <c r="E28" i="9"/>
  <c r="E32" i="9" s="1"/>
  <c r="F28" i="6"/>
  <c r="F32" i="6" s="1"/>
  <c r="G27" i="10"/>
  <c r="G27" i="9"/>
  <c r="G27" i="6"/>
  <c r="E31" i="10" l="1"/>
  <c r="G31" i="10" s="1"/>
  <c r="E31" i="9"/>
  <c r="F28" i="10"/>
  <c r="F32" i="10" s="1"/>
  <c r="G32" i="10" s="1"/>
  <c r="F28" i="9"/>
  <c r="F32" i="9" s="1"/>
  <c r="G32" i="9" s="1"/>
  <c r="G31" i="6"/>
  <c r="G32" i="6"/>
  <c r="G31" i="12"/>
  <c r="G32" i="11"/>
  <c r="G31" i="11"/>
  <c r="G31" i="9"/>
  <c r="G37" i="6" l="1"/>
  <c r="G37" i="12"/>
  <c r="G37" i="11"/>
  <c r="G37" i="10"/>
  <c r="G37" i="9"/>
</calcChain>
</file>

<file path=xl/sharedStrings.xml><?xml version="1.0" encoding="utf-8"?>
<sst xmlns="http://schemas.openxmlformats.org/spreadsheetml/2006/main" count="423" uniqueCount="52">
  <si>
    <t>Total</t>
  </si>
  <si>
    <t>Production</t>
  </si>
  <si>
    <t>$/embauche</t>
  </si>
  <si>
    <t>$/heure normale</t>
  </si>
  <si>
    <t>Période</t>
  </si>
  <si>
    <t>Valeur initiale</t>
  </si>
  <si>
    <t>Automne</t>
  </si>
  <si>
    <t>Hiver</t>
  </si>
  <si>
    <t>Printemps</t>
  </si>
  <si>
    <t>Eté</t>
  </si>
  <si>
    <t>Stock</t>
  </si>
  <si>
    <t>Coût des heures normales</t>
  </si>
  <si>
    <t>Coût des heures supplémentaires</t>
  </si>
  <si>
    <t>Temps de production</t>
  </si>
  <si>
    <t>Temps de travail</t>
  </si>
  <si>
    <t>Nombre de jours</t>
  </si>
  <si>
    <t>Coût de détention des stocks</t>
  </si>
  <si>
    <t>Coût de rupture</t>
  </si>
  <si>
    <t>Nombre de licenciements</t>
  </si>
  <si>
    <t>Coût des embauches</t>
  </si>
  <si>
    <t>Coût des heures de travail</t>
  </si>
  <si>
    <t>Ruptures</t>
  </si>
  <si>
    <t>$/unité</t>
  </si>
  <si>
    <t>$/unité/trimestre</t>
  </si>
  <si>
    <t>$/heure supplémentaire</t>
  </si>
  <si>
    <t>heures/unité</t>
  </si>
  <si>
    <t>heures/jour</t>
  </si>
  <si>
    <t>jours/saison</t>
  </si>
  <si>
    <t>Variation</t>
  </si>
  <si>
    <t>Exercice DAVIS</t>
  </si>
  <si>
    <t>Coût d'embauche d'un intérimaire</t>
  </si>
  <si>
    <t>Nombre d'embauches d'intérimaires</t>
  </si>
  <si>
    <t>Effectif intérimaire</t>
  </si>
  <si>
    <t>Effectif total</t>
  </si>
  <si>
    <t>Effectif permanent</t>
  </si>
  <si>
    <t>Pourcentage d'heures supplémentaires</t>
  </si>
  <si>
    <t>Nombre d'heures supplémentaires</t>
  </si>
  <si>
    <t>Nombre d'heures normales</t>
  </si>
  <si>
    <t>Total Heures de travail</t>
  </si>
  <si>
    <t>1) Plan avec embauche et licenciement en première période</t>
  </si>
  <si>
    <t>2) Plan faisant appel aux heures supplémentaires du personnel permanent</t>
  </si>
  <si>
    <t xml:space="preserve">3) Plan avec embauches et licenciements </t>
  </si>
  <si>
    <t>Demande</t>
  </si>
  <si>
    <t>4) Plan avec embauches et licenciements et heures supplémentaires</t>
  </si>
  <si>
    <t>Coût de licenciement d'un ouvrier</t>
  </si>
  <si>
    <t>$/licenciement</t>
  </si>
  <si>
    <t>Coût des licenciements</t>
  </si>
  <si>
    <t>5) Plan optimisé</t>
  </si>
  <si>
    <t>6) Plan optimisé</t>
  </si>
  <si>
    <t>7) Plan optimisé</t>
  </si>
  <si>
    <t>8) Plan optimisé</t>
  </si>
  <si>
    <t>9) Plan optimisé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</si>
</sst>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6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lightUp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0" xfId="0" applyFont="1" applyFill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1" fontId="2" fillId="2" borderId="4" xfId="0" applyNumberFormat="1" applyFont="1" applyFill="1" applyBorder="1" applyAlignment="1">
      <alignment horizontal="center" vertical="top"/>
    </xf>
    <xf numFmtId="0" fontId="1" fillId="2" borderId="0" xfId="0" applyFont="1" applyFill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0" fontId="2" fillId="6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right" vertical="top"/>
    </xf>
    <xf numFmtId="0" fontId="4" fillId="0" borderId="0" xfId="0" applyFont="1"/>
    <xf numFmtId="0" fontId="4" fillId="2" borderId="4" xfId="0" applyFont="1" applyFill="1" applyBorder="1" applyAlignment="1">
      <alignment horizontal="center" vertical="top"/>
    </xf>
    <xf numFmtId="9" fontId="4" fillId="2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9" fontId="2" fillId="7" borderId="4" xfId="2" applyNumberFormat="1" applyFont="1" applyFill="1" applyBorder="1" applyAlignment="1">
      <alignment horizontal="center"/>
    </xf>
    <xf numFmtId="9" fontId="2" fillId="4" borderId="4" xfId="2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top"/>
    </xf>
    <xf numFmtId="1" fontId="1" fillId="5" borderId="6" xfId="0" applyNumberFormat="1" applyFont="1" applyFill="1" applyBorder="1" applyAlignment="1">
      <alignment horizontal="center" vertical="top"/>
    </xf>
    <xf numFmtId="0" fontId="2" fillId="0" borderId="0" xfId="0" quotePrefix="1" applyFont="1"/>
  </cellXfs>
  <cellStyles count="3">
    <cellStyle name="Euro" xfId="1" xr:uid="{00000000-0005-0000-0000-000000000000}"/>
    <cellStyle name="Normal" xfId="0" builtinId="0"/>
    <cellStyle name="Pourcentage" xfId="2" builtinId="5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C18" sqref="C18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14" t="s">
        <v>11</v>
      </c>
      <c r="B9" s="9">
        <v>5</v>
      </c>
      <c r="C9" s="9" t="s">
        <v>3</v>
      </c>
    </row>
    <row r="10" spans="1:7" x14ac:dyDescent="0.2">
      <c r="A10" s="16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39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3"/>
      <c r="D17" s="33"/>
      <c r="E17" s="33"/>
      <c r="F17" s="33"/>
      <c r="G17" s="4"/>
    </row>
    <row r="18" spans="1:7" x14ac:dyDescent="0.2">
      <c r="A18" s="3" t="s">
        <v>31</v>
      </c>
      <c r="B18" s="5"/>
      <c r="C18" s="26"/>
      <c r="D18" s="31"/>
      <c r="E18" s="31"/>
      <c r="F18" s="31"/>
      <c r="G18" s="5"/>
    </row>
    <row r="19" spans="1:7" x14ac:dyDescent="0.2">
      <c r="A19" s="3" t="s">
        <v>18</v>
      </c>
      <c r="B19" s="5"/>
      <c r="C19" s="26"/>
      <c r="D19" s="32"/>
      <c r="E19" s="32"/>
      <c r="F19" s="32"/>
      <c r="G19" s="5"/>
    </row>
    <row r="20" spans="1:7" x14ac:dyDescent="0.2">
      <c r="A20" s="3" t="s">
        <v>32</v>
      </c>
      <c r="B20" s="5">
        <v>0</v>
      </c>
      <c r="C20" s="29">
        <f>B20+C18-C19</f>
        <v>0</v>
      </c>
      <c r="D20" s="29">
        <f t="shared" ref="D20:F20" si="0">C20+D18-D19</f>
        <v>0</v>
      </c>
      <c r="E20" s="29">
        <f t="shared" si="0"/>
        <v>0</v>
      </c>
      <c r="F20" s="29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5">
        <f>C16+C20</f>
        <v>30</v>
      </c>
      <c r="D22" s="5">
        <f>D16+D20</f>
        <v>30</v>
      </c>
      <c r="E22" s="5">
        <f>E16+E20</f>
        <v>30</v>
      </c>
      <c r="F22" s="5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5">
        <f>C17*C16*$B$3*$B$4</f>
        <v>0</v>
      </c>
      <c r="D24" s="5">
        <f t="shared" ref="D24:F24" si="1">D17*D16*$B$3*$B$4</f>
        <v>0</v>
      </c>
      <c r="E24" s="5">
        <f t="shared" si="1"/>
        <v>0</v>
      </c>
      <c r="F24" s="5">
        <f t="shared" si="1"/>
        <v>0</v>
      </c>
      <c r="G24" s="5"/>
    </row>
    <row r="25" spans="1:7" x14ac:dyDescent="0.2">
      <c r="A25" s="3" t="s">
        <v>37</v>
      </c>
      <c r="B25" s="5"/>
      <c r="C25" s="5">
        <f>C22*$B$3*$B$4</f>
        <v>14400</v>
      </c>
      <c r="D25" s="5">
        <f t="shared" ref="D25:F25" si="2">D22*$B$3*$B$4</f>
        <v>14400</v>
      </c>
      <c r="E25" s="5">
        <f t="shared" si="2"/>
        <v>14400</v>
      </c>
      <c r="F25" s="5">
        <f t="shared" si="2"/>
        <v>14400</v>
      </c>
      <c r="G25" s="5"/>
    </row>
    <row r="26" spans="1:7" x14ac:dyDescent="0.2">
      <c r="A26" s="15" t="s">
        <v>38</v>
      </c>
      <c r="B26" s="5"/>
      <c r="C26" s="5">
        <f>C24+C25</f>
        <v>14400</v>
      </c>
      <c r="D26" s="5">
        <f t="shared" ref="D26:F26" si="3">D24+D25</f>
        <v>14400</v>
      </c>
      <c r="E26" s="5">
        <f t="shared" si="3"/>
        <v>14400</v>
      </c>
      <c r="F26" s="5">
        <f t="shared" si="3"/>
        <v>14400</v>
      </c>
      <c r="G26" s="5"/>
    </row>
    <row r="27" spans="1:7" x14ac:dyDescent="0.2">
      <c r="A27" s="3" t="s">
        <v>1</v>
      </c>
      <c r="B27" s="4"/>
      <c r="C27" s="4">
        <f>C26/$B$2</f>
        <v>7200</v>
      </c>
      <c r="D27" s="4">
        <f>D26/$B$2</f>
        <v>7200</v>
      </c>
      <c r="E27" s="4">
        <f>E26/$B$2</f>
        <v>7200</v>
      </c>
      <c r="F27" s="4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35">
        <f>-MIN(C27+B29-C15,0)</f>
        <v>2300</v>
      </c>
      <c r="D28" s="35">
        <f t="shared" ref="D28:F28" si="4">-MIN(D27+C29-D15,0)</f>
        <v>800</v>
      </c>
      <c r="E28" s="35">
        <f t="shared" si="4"/>
        <v>0</v>
      </c>
      <c r="F28" s="35">
        <f t="shared" si="4"/>
        <v>4600</v>
      </c>
      <c r="G28" s="4"/>
    </row>
    <row r="29" spans="1:7" x14ac:dyDescent="0.2">
      <c r="A29" s="3" t="s">
        <v>10</v>
      </c>
      <c r="B29" s="5">
        <v>500</v>
      </c>
      <c r="C29" s="5">
        <f>MAX(C27+B29-C15,0)</f>
        <v>0</v>
      </c>
      <c r="D29" s="5">
        <f t="shared" ref="D29:F29" si="5">MAX(D27+C29-D15,0)</f>
        <v>0</v>
      </c>
      <c r="E29" s="5">
        <f t="shared" si="5"/>
        <v>200</v>
      </c>
      <c r="F29" s="5">
        <f t="shared" si="5"/>
        <v>0</v>
      </c>
      <c r="G29" s="5"/>
    </row>
    <row r="30" spans="1:7" x14ac:dyDescent="0.2">
      <c r="A30" s="3"/>
      <c r="B30" s="5"/>
      <c r="C30" s="5"/>
      <c r="D30" s="5"/>
      <c r="E30" s="5"/>
      <c r="F30" s="5"/>
      <c r="G30" s="5"/>
    </row>
    <row r="31" spans="1:7" x14ac:dyDescent="0.2">
      <c r="A31" s="3" t="s">
        <v>16</v>
      </c>
      <c r="B31" s="5"/>
      <c r="C31" s="5">
        <f>C29*$B$7</f>
        <v>0</v>
      </c>
      <c r="D31" s="5">
        <f t="shared" ref="D31:F31" si="6">D29*$B$7</f>
        <v>0</v>
      </c>
      <c r="E31" s="5">
        <f t="shared" si="6"/>
        <v>1000</v>
      </c>
      <c r="F31" s="5">
        <f t="shared" si="6"/>
        <v>0</v>
      </c>
      <c r="G31" s="5">
        <f t="shared" ref="G31:G34" si="7">SUM(C31:F31)</f>
        <v>1000</v>
      </c>
    </row>
    <row r="32" spans="1:7" x14ac:dyDescent="0.2">
      <c r="A32" s="3" t="s">
        <v>17</v>
      </c>
      <c r="B32" s="5"/>
      <c r="C32" s="5">
        <f>C28*$B$8</f>
        <v>46000</v>
      </c>
      <c r="D32" s="5">
        <f t="shared" ref="D32:F32" si="8">D28*$B$8</f>
        <v>16000</v>
      </c>
      <c r="E32" s="5">
        <f t="shared" si="8"/>
        <v>0</v>
      </c>
      <c r="F32" s="5">
        <f t="shared" si="8"/>
        <v>92000</v>
      </c>
      <c r="G32" s="5">
        <f t="shared" si="7"/>
        <v>154000</v>
      </c>
    </row>
    <row r="33" spans="1:7" x14ac:dyDescent="0.2">
      <c r="A33" s="3" t="s">
        <v>19</v>
      </c>
      <c r="B33" s="5"/>
      <c r="C33" s="5">
        <f>C18*$B$5</f>
        <v>0</v>
      </c>
      <c r="D33" s="5">
        <f>D18*$B$5</f>
        <v>0</v>
      </c>
      <c r="E33" s="5">
        <f>E18*$B$5</f>
        <v>0</v>
      </c>
      <c r="F33" s="5">
        <f>F18*$B$5</f>
        <v>0</v>
      </c>
      <c r="G33" s="5">
        <f t="shared" si="7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9">D19*$B$6</f>
        <v>0</v>
      </c>
      <c r="E34" s="12">
        <f t="shared" si="9"/>
        <v>0</v>
      </c>
      <c r="F34" s="12">
        <f t="shared" si="9"/>
        <v>0</v>
      </c>
      <c r="G34" s="12">
        <f t="shared" si="7"/>
        <v>0</v>
      </c>
    </row>
    <row r="35" spans="1:7" x14ac:dyDescent="0.2">
      <c r="A35" s="3" t="s">
        <v>20</v>
      </c>
      <c r="B35" s="5"/>
      <c r="C35" s="5">
        <f>C25*$B$9</f>
        <v>72000</v>
      </c>
      <c r="D35" s="5">
        <f t="shared" ref="D35:F35" si="10">D25*$B$9</f>
        <v>72000</v>
      </c>
      <c r="E35" s="5">
        <f t="shared" si="10"/>
        <v>72000</v>
      </c>
      <c r="F35" s="5">
        <f t="shared" si="10"/>
        <v>72000</v>
      </c>
      <c r="G35" s="5">
        <f>SUM(C35:F35)</f>
        <v>288000</v>
      </c>
    </row>
    <row r="36" spans="1:7" x14ac:dyDescent="0.2">
      <c r="A36" s="3" t="s">
        <v>12</v>
      </c>
      <c r="B36" s="4"/>
      <c r="C36" s="4">
        <f>C24*$B$10</f>
        <v>0</v>
      </c>
      <c r="D36" s="4">
        <f>D24*$B$10</f>
        <v>0</v>
      </c>
      <c r="E36" s="4">
        <f>E24*$B$10</f>
        <v>0</v>
      </c>
      <c r="F36" s="4">
        <f>F24*$B$10</f>
        <v>0</v>
      </c>
      <c r="G36" s="4">
        <f>SUM(C36:F36)</f>
        <v>0</v>
      </c>
    </row>
    <row r="37" spans="1:7" x14ac:dyDescent="0.2">
      <c r="A37" s="6"/>
      <c r="B37" s="6"/>
      <c r="C37" s="6"/>
      <c r="D37" s="6"/>
      <c r="E37" s="6"/>
      <c r="F37" s="7"/>
      <c r="G37" s="25">
        <f>SUM(G31:G36)</f>
        <v>443000</v>
      </c>
    </row>
    <row r="39" spans="1:7" x14ac:dyDescent="0.2">
      <c r="A39" s="13"/>
      <c r="B39" s="13"/>
      <c r="C39" s="11"/>
      <c r="D39" s="11"/>
      <c r="E39" s="11"/>
      <c r="F39" s="11"/>
      <c r="G39" s="11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41" priority="3" stopIfTrue="1" operator="lessThan">
      <formula>0</formula>
    </cfRule>
  </conditionalFormatting>
  <conditionalFormatting sqref="F29">
    <cfRule type="cellIs" dxfId="40" priority="2" operator="lessThan">
      <formula>1000</formula>
    </cfRule>
  </conditionalFormatting>
  <conditionalFormatting sqref="C28:F28">
    <cfRule type="cellIs" dxfId="39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14" t="s">
        <v>11</v>
      </c>
      <c r="B9" s="9">
        <v>5</v>
      </c>
      <c r="C9" s="9" t="s">
        <v>3</v>
      </c>
    </row>
    <row r="10" spans="1:7" x14ac:dyDescent="0.2">
      <c r="A10" s="16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40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0"/>
      <c r="D18" s="31"/>
      <c r="E18" s="31"/>
      <c r="F18" s="31"/>
      <c r="G18" s="5"/>
    </row>
    <row r="19" spans="1:7" x14ac:dyDescent="0.2">
      <c r="A19" s="3" t="s">
        <v>18</v>
      </c>
      <c r="B19" s="5"/>
      <c r="C19" s="30"/>
      <c r="D19" s="32"/>
      <c r="E19" s="32"/>
      <c r="F19" s="32"/>
      <c r="G19" s="5"/>
    </row>
    <row r="20" spans="1:7" x14ac:dyDescent="0.2">
      <c r="A20" s="3" t="s">
        <v>32</v>
      </c>
      <c r="B20" s="5">
        <v>0</v>
      </c>
      <c r="C20" s="29">
        <f>B20+C18-C19</f>
        <v>0</v>
      </c>
      <c r="D20" s="29">
        <f t="shared" ref="D20:F20" si="0">C20+D18-D19</f>
        <v>0</v>
      </c>
      <c r="E20" s="29">
        <f t="shared" si="0"/>
        <v>0</v>
      </c>
      <c r="F20" s="29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5">
        <f>C16+C20</f>
        <v>30</v>
      </c>
      <c r="D22" s="5">
        <f>D16+D20</f>
        <v>30</v>
      </c>
      <c r="E22" s="5">
        <f>E16+E20</f>
        <v>30</v>
      </c>
      <c r="F22" s="5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5">
        <f>C17*C16*$B$3*$B$4</f>
        <v>0</v>
      </c>
      <c r="D24" s="5">
        <f t="shared" ref="D24:F24" si="1">D17*D16*$B$3*$B$4</f>
        <v>0</v>
      </c>
      <c r="E24" s="5">
        <f t="shared" si="1"/>
        <v>0</v>
      </c>
      <c r="F24" s="5">
        <f t="shared" si="1"/>
        <v>0</v>
      </c>
      <c r="G24" s="5"/>
    </row>
    <row r="25" spans="1:7" x14ac:dyDescent="0.2">
      <c r="A25" s="3" t="s">
        <v>37</v>
      </c>
      <c r="B25" s="5"/>
      <c r="C25" s="5">
        <f>C22*$B$3*$B$4</f>
        <v>14400</v>
      </c>
      <c r="D25" s="5">
        <f t="shared" ref="D25:F25" si="2">D22*$B$3*$B$4</f>
        <v>14400</v>
      </c>
      <c r="E25" s="5">
        <f t="shared" si="2"/>
        <v>14400</v>
      </c>
      <c r="F25" s="5">
        <f t="shared" si="2"/>
        <v>14400</v>
      </c>
      <c r="G25" s="5"/>
    </row>
    <row r="26" spans="1:7" x14ac:dyDescent="0.2">
      <c r="A26" s="15" t="s">
        <v>38</v>
      </c>
      <c r="B26" s="5"/>
      <c r="C26" s="5">
        <f>C24+C25</f>
        <v>14400</v>
      </c>
      <c r="D26" s="5">
        <f t="shared" ref="D26:F26" si="3">D24+D25</f>
        <v>14400</v>
      </c>
      <c r="E26" s="5">
        <f t="shared" si="3"/>
        <v>14400</v>
      </c>
      <c r="F26" s="5">
        <f t="shared" si="3"/>
        <v>14400</v>
      </c>
      <c r="G26" s="5"/>
    </row>
    <row r="27" spans="1:7" x14ac:dyDescent="0.2">
      <c r="A27" s="3" t="s">
        <v>1</v>
      </c>
      <c r="B27" s="4"/>
      <c r="C27" s="4">
        <f>C26/$B$2</f>
        <v>7200</v>
      </c>
      <c r="D27" s="4">
        <f>D26/$B$2</f>
        <v>7200</v>
      </c>
      <c r="E27" s="4">
        <f>E26/$B$2</f>
        <v>7200</v>
      </c>
      <c r="F27" s="4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35">
        <f>-MIN(C27+B29-C15,0)</f>
        <v>2300</v>
      </c>
      <c r="D28" s="35">
        <f t="shared" ref="D28:F28" si="4">-MIN(D27+C29-D15,0)</f>
        <v>800</v>
      </c>
      <c r="E28" s="35">
        <f t="shared" si="4"/>
        <v>0</v>
      </c>
      <c r="F28" s="35">
        <f t="shared" si="4"/>
        <v>4600</v>
      </c>
      <c r="G28" s="4"/>
    </row>
    <row r="29" spans="1:7" x14ac:dyDescent="0.2">
      <c r="A29" s="3" t="s">
        <v>10</v>
      </c>
      <c r="B29" s="5">
        <v>500</v>
      </c>
      <c r="C29" s="5">
        <f>MAX(C27+B29-C15,0)</f>
        <v>0</v>
      </c>
      <c r="D29" s="5">
        <f t="shared" ref="D29:F29" si="5">MAX(D27+C29-D15,0)</f>
        <v>0</v>
      </c>
      <c r="E29" s="5">
        <f t="shared" si="5"/>
        <v>200</v>
      </c>
      <c r="F29" s="5">
        <f t="shared" si="5"/>
        <v>0</v>
      </c>
      <c r="G29" s="5"/>
    </row>
    <row r="30" spans="1:7" x14ac:dyDescent="0.2">
      <c r="A30" s="3"/>
      <c r="B30" s="5"/>
      <c r="C30" s="5"/>
      <c r="D30" s="5"/>
      <c r="E30" s="5"/>
      <c r="F30" s="5"/>
      <c r="G30" s="5"/>
    </row>
    <row r="31" spans="1:7" x14ac:dyDescent="0.2">
      <c r="A31" s="3" t="s">
        <v>16</v>
      </c>
      <c r="B31" s="5"/>
      <c r="C31" s="5">
        <f>C29*$B$7</f>
        <v>0</v>
      </c>
      <c r="D31" s="5">
        <f t="shared" ref="D31:F31" si="6">D29*$B$7</f>
        <v>0</v>
      </c>
      <c r="E31" s="5">
        <f t="shared" si="6"/>
        <v>1000</v>
      </c>
      <c r="F31" s="5">
        <f t="shared" si="6"/>
        <v>0</v>
      </c>
      <c r="G31" s="5">
        <f t="shared" ref="G31:G34" si="7">SUM(C31:F31)</f>
        <v>1000</v>
      </c>
    </row>
    <row r="32" spans="1:7" x14ac:dyDescent="0.2">
      <c r="A32" s="3" t="s">
        <v>17</v>
      </c>
      <c r="B32" s="5"/>
      <c r="C32" s="5">
        <f>C28*$B$8</f>
        <v>46000</v>
      </c>
      <c r="D32" s="5">
        <f t="shared" ref="D32:F32" si="8">D28*$B$8</f>
        <v>16000</v>
      </c>
      <c r="E32" s="5">
        <f t="shared" si="8"/>
        <v>0</v>
      </c>
      <c r="F32" s="5">
        <f t="shared" si="8"/>
        <v>92000</v>
      </c>
      <c r="G32" s="5">
        <f t="shared" si="7"/>
        <v>154000</v>
      </c>
    </row>
    <row r="33" spans="1:7" x14ac:dyDescent="0.2">
      <c r="A33" s="3" t="s">
        <v>19</v>
      </c>
      <c r="B33" s="5"/>
      <c r="C33" s="5">
        <f>C18*$B$5</f>
        <v>0</v>
      </c>
      <c r="D33" s="5">
        <f>D18*$B$5</f>
        <v>0</v>
      </c>
      <c r="E33" s="5">
        <f>E18*$B$5</f>
        <v>0</v>
      </c>
      <c r="F33" s="5">
        <f>F18*$B$5</f>
        <v>0</v>
      </c>
      <c r="G33" s="5">
        <f t="shared" si="7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9">D19*$B$6</f>
        <v>0</v>
      </c>
      <c r="E34" s="12">
        <f t="shared" si="9"/>
        <v>0</v>
      </c>
      <c r="F34" s="12">
        <f t="shared" si="9"/>
        <v>0</v>
      </c>
      <c r="G34" s="12">
        <f t="shared" si="7"/>
        <v>0</v>
      </c>
    </row>
    <row r="35" spans="1:7" x14ac:dyDescent="0.2">
      <c r="A35" s="3" t="s">
        <v>20</v>
      </c>
      <c r="B35" s="5"/>
      <c r="C35" s="5">
        <f>C25*$B$9</f>
        <v>72000</v>
      </c>
      <c r="D35" s="5">
        <f t="shared" ref="D35:F35" si="10">D25*$B$9</f>
        <v>72000</v>
      </c>
      <c r="E35" s="5">
        <f t="shared" si="10"/>
        <v>72000</v>
      </c>
      <c r="F35" s="5">
        <f t="shared" si="10"/>
        <v>72000</v>
      </c>
      <c r="G35" s="5">
        <f>SUM(C35:F35)</f>
        <v>288000</v>
      </c>
    </row>
    <row r="36" spans="1:7" x14ac:dyDescent="0.2">
      <c r="A36" s="3" t="s">
        <v>12</v>
      </c>
      <c r="B36" s="4"/>
      <c r="C36" s="4">
        <f>C24*$B$10</f>
        <v>0</v>
      </c>
      <c r="D36" s="4">
        <f>D24*$B$10</f>
        <v>0</v>
      </c>
      <c r="E36" s="4">
        <f>E24*$B$10</f>
        <v>0</v>
      </c>
      <c r="F36" s="4">
        <f>F24*$B$10</f>
        <v>0</v>
      </c>
      <c r="G36" s="4">
        <f>SUM(C36:F36)</f>
        <v>0</v>
      </c>
    </row>
    <row r="37" spans="1:7" x14ac:dyDescent="0.2">
      <c r="A37" s="6"/>
      <c r="B37" s="6"/>
      <c r="C37" s="6"/>
      <c r="D37" s="6"/>
      <c r="E37" s="6"/>
      <c r="F37" s="7"/>
      <c r="G37" s="25">
        <f>SUM(G31:G36)</f>
        <v>443000</v>
      </c>
    </row>
    <row r="39" spans="1:7" x14ac:dyDescent="0.2">
      <c r="A39" s="13"/>
      <c r="B39" s="13"/>
      <c r="C39" s="11"/>
      <c r="D39" s="11"/>
      <c r="E39" s="11"/>
      <c r="F39" s="11"/>
      <c r="G39" s="11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38" priority="3" stopIfTrue="1" operator="lessThan">
      <formula>0</formula>
    </cfRule>
  </conditionalFormatting>
  <conditionalFormatting sqref="F29">
    <cfRule type="cellIs" dxfId="37" priority="2" operator="lessThan">
      <formula>1000</formula>
    </cfRule>
  </conditionalFormatting>
  <conditionalFormatting sqref="C28:F28">
    <cfRule type="cellIs" dxfId="36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C18" sqref="C18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14" t="s">
        <v>11</v>
      </c>
      <c r="B9" s="9">
        <v>5</v>
      </c>
      <c r="C9" s="9" t="s">
        <v>3</v>
      </c>
    </row>
    <row r="10" spans="1:7" x14ac:dyDescent="0.2">
      <c r="A10" s="16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41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3"/>
      <c r="D17" s="33"/>
      <c r="E17" s="33"/>
      <c r="F17" s="33"/>
      <c r="G17" s="4"/>
    </row>
    <row r="18" spans="1:7" x14ac:dyDescent="0.2">
      <c r="A18" s="3" t="s">
        <v>31</v>
      </c>
      <c r="B18" s="5"/>
      <c r="C18" s="26"/>
      <c r="D18" s="26"/>
      <c r="E18" s="26"/>
      <c r="F18" s="26"/>
      <c r="G18" s="5"/>
    </row>
    <row r="19" spans="1:7" x14ac:dyDescent="0.2">
      <c r="A19" s="3" t="s">
        <v>18</v>
      </c>
      <c r="B19" s="5"/>
      <c r="C19" s="26"/>
      <c r="D19" s="26"/>
      <c r="E19" s="26"/>
      <c r="F19" s="26"/>
      <c r="G19" s="5"/>
    </row>
    <row r="20" spans="1:7" x14ac:dyDescent="0.2">
      <c r="A20" s="3" t="s">
        <v>32</v>
      </c>
      <c r="B20" s="5">
        <v>0</v>
      </c>
      <c r="C20" s="29">
        <f>B20+C18-C19</f>
        <v>0</v>
      </c>
      <c r="D20" s="29">
        <f t="shared" ref="D20:F20" si="0">C20+D18-D19</f>
        <v>0</v>
      </c>
      <c r="E20" s="29">
        <f t="shared" si="0"/>
        <v>0</v>
      </c>
      <c r="F20" s="29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5">
        <f>C16+C20</f>
        <v>30</v>
      </c>
      <c r="D22" s="5">
        <f>D16+D20</f>
        <v>30</v>
      </c>
      <c r="E22" s="5">
        <f>E16+E20</f>
        <v>30</v>
      </c>
      <c r="F22" s="5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5">
        <f>C17*C16*$B$3*$B$4</f>
        <v>0</v>
      </c>
      <c r="D24" s="5">
        <f t="shared" ref="D24:F24" si="1">D17*D16*$B$3*$B$4</f>
        <v>0</v>
      </c>
      <c r="E24" s="5">
        <f t="shared" si="1"/>
        <v>0</v>
      </c>
      <c r="F24" s="5">
        <f t="shared" si="1"/>
        <v>0</v>
      </c>
      <c r="G24" s="5"/>
    </row>
    <row r="25" spans="1:7" x14ac:dyDescent="0.2">
      <c r="A25" s="3" t="s">
        <v>37</v>
      </c>
      <c r="B25" s="5"/>
      <c r="C25" s="5">
        <f>C22*$B$3*$B$4</f>
        <v>14400</v>
      </c>
      <c r="D25" s="5">
        <f t="shared" ref="D25:F25" si="2">D22*$B$3*$B$4</f>
        <v>14400</v>
      </c>
      <c r="E25" s="5">
        <f t="shared" si="2"/>
        <v>14400</v>
      </c>
      <c r="F25" s="5">
        <f t="shared" si="2"/>
        <v>14400</v>
      </c>
      <c r="G25" s="5"/>
    </row>
    <row r="26" spans="1:7" x14ac:dyDescent="0.2">
      <c r="A26" s="15" t="s">
        <v>38</v>
      </c>
      <c r="B26" s="5"/>
      <c r="C26" s="5">
        <f>C24+C25</f>
        <v>14400</v>
      </c>
      <c r="D26" s="5">
        <f t="shared" ref="D26:F26" si="3">D24+D25</f>
        <v>14400</v>
      </c>
      <c r="E26" s="5">
        <f t="shared" si="3"/>
        <v>14400</v>
      </c>
      <c r="F26" s="5">
        <f t="shared" si="3"/>
        <v>14400</v>
      </c>
      <c r="G26" s="5"/>
    </row>
    <row r="27" spans="1:7" x14ac:dyDescent="0.2">
      <c r="A27" s="3" t="s">
        <v>1</v>
      </c>
      <c r="B27" s="4"/>
      <c r="C27" s="4">
        <f>C26/$B$2</f>
        <v>7200</v>
      </c>
      <c r="D27" s="4">
        <f>D26/$B$2</f>
        <v>7200</v>
      </c>
      <c r="E27" s="4">
        <f>E26/$B$2</f>
        <v>7200</v>
      </c>
      <c r="F27" s="4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35">
        <f>-MIN(C27+B29-C15,0)</f>
        <v>2300</v>
      </c>
      <c r="D28" s="35">
        <f t="shared" ref="D28:F28" si="4">-MIN(D27+C29-D15,0)</f>
        <v>800</v>
      </c>
      <c r="E28" s="35">
        <f t="shared" si="4"/>
        <v>0</v>
      </c>
      <c r="F28" s="35">
        <f t="shared" si="4"/>
        <v>4600</v>
      </c>
      <c r="G28" s="4"/>
    </row>
    <row r="29" spans="1:7" x14ac:dyDescent="0.2">
      <c r="A29" s="3" t="s">
        <v>10</v>
      </c>
      <c r="B29" s="5">
        <v>500</v>
      </c>
      <c r="C29" s="5">
        <f>MAX(C27+B29-C15,0)</f>
        <v>0</v>
      </c>
      <c r="D29" s="5">
        <f t="shared" ref="D29:F29" si="5">MAX(D27+C29-D15,0)</f>
        <v>0</v>
      </c>
      <c r="E29" s="5">
        <f t="shared" si="5"/>
        <v>200</v>
      </c>
      <c r="F29" s="5">
        <f t="shared" si="5"/>
        <v>0</v>
      </c>
      <c r="G29" s="5"/>
    </row>
    <row r="30" spans="1:7" x14ac:dyDescent="0.2">
      <c r="A30" s="3"/>
      <c r="B30" s="5"/>
      <c r="C30" s="5"/>
      <c r="D30" s="5"/>
      <c r="E30" s="5"/>
      <c r="F30" s="5"/>
      <c r="G30" s="5"/>
    </row>
    <row r="31" spans="1:7" x14ac:dyDescent="0.2">
      <c r="A31" s="3" t="s">
        <v>16</v>
      </c>
      <c r="B31" s="5"/>
      <c r="C31" s="5">
        <f>C29*$B$7</f>
        <v>0</v>
      </c>
      <c r="D31" s="5">
        <f t="shared" ref="D31:F31" si="6">D29*$B$7</f>
        <v>0</v>
      </c>
      <c r="E31" s="5">
        <f t="shared" si="6"/>
        <v>1000</v>
      </c>
      <c r="F31" s="5">
        <f t="shared" si="6"/>
        <v>0</v>
      </c>
      <c r="G31" s="5">
        <f t="shared" ref="G31:G34" si="7">SUM(C31:F31)</f>
        <v>1000</v>
      </c>
    </row>
    <row r="32" spans="1:7" x14ac:dyDescent="0.2">
      <c r="A32" s="3" t="s">
        <v>17</v>
      </c>
      <c r="B32" s="5"/>
      <c r="C32" s="5">
        <f>C28*$B$8</f>
        <v>46000</v>
      </c>
      <c r="D32" s="5">
        <f t="shared" ref="D32:F32" si="8">D28*$B$8</f>
        <v>16000</v>
      </c>
      <c r="E32" s="5">
        <f t="shared" si="8"/>
        <v>0</v>
      </c>
      <c r="F32" s="5">
        <f t="shared" si="8"/>
        <v>92000</v>
      </c>
      <c r="G32" s="5">
        <f t="shared" si="7"/>
        <v>154000</v>
      </c>
    </row>
    <row r="33" spans="1:7" x14ac:dyDescent="0.2">
      <c r="A33" s="3" t="s">
        <v>19</v>
      </c>
      <c r="B33" s="5"/>
      <c r="C33" s="5">
        <f>C18*$B$5</f>
        <v>0</v>
      </c>
      <c r="D33" s="5">
        <f>D18*$B$5</f>
        <v>0</v>
      </c>
      <c r="E33" s="5">
        <f>E18*$B$5</f>
        <v>0</v>
      </c>
      <c r="F33" s="5">
        <f>F18*$B$5</f>
        <v>0</v>
      </c>
      <c r="G33" s="5">
        <f t="shared" si="7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9">D19*$B$6</f>
        <v>0</v>
      </c>
      <c r="E34" s="12">
        <f t="shared" si="9"/>
        <v>0</v>
      </c>
      <c r="F34" s="12">
        <f t="shared" si="9"/>
        <v>0</v>
      </c>
      <c r="G34" s="12">
        <f t="shared" si="7"/>
        <v>0</v>
      </c>
    </row>
    <row r="35" spans="1:7" x14ac:dyDescent="0.2">
      <c r="A35" s="3" t="s">
        <v>20</v>
      </c>
      <c r="B35" s="5"/>
      <c r="C35" s="5">
        <f>C25*$B$9</f>
        <v>72000</v>
      </c>
      <c r="D35" s="5">
        <f t="shared" ref="D35:F35" si="10">D25*$B$9</f>
        <v>72000</v>
      </c>
      <c r="E35" s="5">
        <f t="shared" si="10"/>
        <v>72000</v>
      </c>
      <c r="F35" s="5">
        <f t="shared" si="10"/>
        <v>72000</v>
      </c>
      <c r="G35" s="5">
        <f>SUM(C35:F35)</f>
        <v>288000</v>
      </c>
    </row>
    <row r="36" spans="1:7" x14ac:dyDescent="0.2">
      <c r="A36" s="3" t="s">
        <v>12</v>
      </c>
      <c r="B36" s="4"/>
      <c r="C36" s="4">
        <f>C24*$B$10</f>
        <v>0</v>
      </c>
      <c r="D36" s="4">
        <f>D24*$B$10</f>
        <v>0</v>
      </c>
      <c r="E36" s="4">
        <f>E24*$B$10</f>
        <v>0</v>
      </c>
      <c r="F36" s="4">
        <f>F24*$B$10</f>
        <v>0</v>
      </c>
      <c r="G36" s="4">
        <f>SUM(C36:F36)</f>
        <v>0</v>
      </c>
    </row>
    <row r="37" spans="1:7" x14ac:dyDescent="0.2">
      <c r="A37" s="6"/>
      <c r="B37" s="6"/>
      <c r="C37" s="6"/>
      <c r="D37" s="6"/>
      <c r="E37" s="6"/>
      <c r="F37" s="7"/>
      <c r="G37" s="25">
        <f>SUM(G31:G36)</f>
        <v>443000</v>
      </c>
    </row>
    <row r="39" spans="1:7" x14ac:dyDescent="0.2">
      <c r="A39" s="13"/>
      <c r="B39" s="13"/>
      <c r="C39" s="11"/>
      <c r="D39" s="11"/>
      <c r="E39" s="11"/>
      <c r="F39" s="11"/>
      <c r="G39" s="11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35" priority="3" stopIfTrue="1" operator="lessThan">
      <formula>0</formula>
    </cfRule>
  </conditionalFormatting>
  <conditionalFormatting sqref="F29">
    <cfRule type="cellIs" dxfId="34" priority="2" operator="lessThan">
      <formula>1000</formula>
    </cfRule>
  </conditionalFormatting>
  <conditionalFormatting sqref="C28:F28">
    <cfRule type="cellIs" dxfId="33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14" t="s">
        <v>11</v>
      </c>
      <c r="B9" s="9">
        <v>5</v>
      </c>
      <c r="C9" s="9" t="s">
        <v>3</v>
      </c>
    </row>
    <row r="10" spans="1:7" x14ac:dyDescent="0.2">
      <c r="A10" s="16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43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26"/>
      <c r="D18" s="26"/>
      <c r="E18" s="26"/>
      <c r="F18" s="26"/>
      <c r="G18" s="5"/>
    </row>
    <row r="19" spans="1:7" x14ac:dyDescent="0.2">
      <c r="A19" s="3" t="s">
        <v>18</v>
      </c>
      <c r="B19" s="5"/>
      <c r="C19" s="26"/>
      <c r="D19" s="26"/>
      <c r="E19" s="26"/>
      <c r="F19" s="26"/>
      <c r="G19" s="5"/>
    </row>
    <row r="20" spans="1:7" x14ac:dyDescent="0.2">
      <c r="A20" s="3" t="s">
        <v>32</v>
      </c>
      <c r="B20" s="5">
        <v>0</v>
      </c>
      <c r="C20" s="29">
        <f>B20+C18-C19</f>
        <v>0</v>
      </c>
      <c r="D20" s="29">
        <f t="shared" ref="D20:F20" si="0">C20+D18-D19</f>
        <v>0</v>
      </c>
      <c r="E20" s="29">
        <f t="shared" si="0"/>
        <v>0</v>
      </c>
      <c r="F20" s="29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5">
        <f>C16+C20</f>
        <v>30</v>
      </c>
      <c r="D22" s="5">
        <f>D16+D20</f>
        <v>30</v>
      </c>
      <c r="E22" s="5">
        <f>E16+E20</f>
        <v>30</v>
      </c>
      <c r="F22" s="5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5">
        <f>C17*C16*$B$3*$B$4</f>
        <v>0</v>
      </c>
      <c r="D24" s="5">
        <f t="shared" ref="D24:F24" si="1">D17*D16*$B$3*$B$4</f>
        <v>0</v>
      </c>
      <c r="E24" s="5">
        <f t="shared" si="1"/>
        <v>0</v>
      </c>
      <c r="F24" s="5">
        <f t="shared" si="1"/>
        <v>0</v>
      </c>
      <c r="G24" s="5"/>
    </row>
    <row r="25" spans="1:7" x14ac:dyDescent="0.2">
      <c r="A25" s="3" t="s">
        <v>37</v>
      </c>
      <c r="B25" s="5"/>
      <c r="C25" s="5">
        <f>C22*$B$3*$B$4</f>
        <v>14400</v>
      </c>
      <c r="D25" s="5">
        <f t="shared" ref="D25:F25" si="2">D22*$B$3*$B$4</f>
        <v>14400</v>
      </c>
      <c r="E25" s="5">
        <f t="shared" si="2"/>
        <v>14400</v>
      </c>
      <c r="F25" s="5">
        <f t="shared" si="2"/>
        <v>14400</v>
      </c>
      <c r="G25" s="5"/>
    </row>
    <row r="26" spans="1:7" x14ac:dyDescent="0.2">
      <c r="A26" s="15" t="s">
        <v>38</v>
      </c>
      <c r="B26" s="5"/>
      <c r="C26" s="5">
        <f>C24+C25</f>
        <v>14400</v>
      </c>
      <c r="D26" s="5">
        <f t="shared" ref="D26:F26" si="3">D24+D25</f>
        <v>14400</v>
      </c>
      <c r="E26" s="5">
        <f t="shared" si="3"/>
        <v>14400</v>
      </c>
      <c r="F26" s="5">
        <f t="shared" si="3"/>
        <v>14400</v>
      </c>
      <c r="G26" s="5"/>
    </row>
    <row r="27" spans="1:7" x14ac:dyDescent="0.2">
      <c r="A27" s="3" t="s">
        <v>1</v>
      </c>
      <c r="B27" s="4"/>
      <c r="C27" s="4">
        <f>C26/$B$2</f>
        <v>7200</v>
      </c>
      <c r="D27" s="4">
        <f>D26/$B$2</f>
        <v>7200</v>
      </c>
      <c r="E27" s="4">
        <f>E26/$B$2</f>
        <v>7200</v>
      </c>
      <c r="F27" s="4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35">
        <f>-MIN(C27+B29-C15,0)</f>
        <v>2300</v>
      </c>
      <c r="D28" s="35">
        <f t="shared" ref="D28:F28" si="4">-MIN(D27+C29-D15,0)</f>
        <v>800</v>
      </c>
      <c r="E28" s="35">
        <f t="shared" si="4"/>
        <v>0</v>
      </c>
      <c r="F28" s="35">
        <f t="shared" si="4"/>
        <v>4600</v>
      </c>
      <c r="G28" s="4"/>
    </row>
    <row r="29" spans="1:7" x14ac:dyDescent="0.2">
      <c r="A29" s="3" t="s">
        <v>10</v>
      </c>
      <c r="B29" s="5">
        <v>500</v>
      </c>
      <c r="C29" s="5">
        <f>MAX(C27+B29-C15,0)</f>
        <v>0</v>
      </c>
      <c r="D29" s="5">
        <f t="shared" ref="D29:F29" si="5">MAX(D27+C29-D15,0)</f>
        <v>0</v>
      </c>
      <c r="E29" s="5">
        <f t="shared" si="5"/>
        <v>200</v>
      </c>
      <c r="F29" s="5">
        <f t="shared" si="5"/>
        <v>0</v>
      </c>
      <c r="G29" s="5"/>
    </row>
    <row r="30" spans="1:7" x14ac:dyDescent="0.2">
      <c r="A30" s="3"/>
      <c r="B30" s="5"/>
      <c r="C30" s="5"/>
      <c r="D30" s="5"/>
      <c r="E30" s="5"/>
      <c r="F30" s="5"/>
      <c r="G30" s="5"/>
    </row>
    <row r="31" spans="1:7" x14ac:dyDescent="0.2">
      <c r="A31" s="3" t="s">
        <v>16</v>
      </c>
      <c r="B31" s="5"/>
      <c r="C31" s="5">
        <f>C29*$B$7</f>
        <v>0</v>
      </c>
      <c r="D31" s="5">
        <f t="shared" ref="D31:F31" si="6">D29*$B$7</f>
        <v>0</v>
      </c>
      <c r="E31" s="5">
        <f t="shared" si="6"/>
        <v>1000</v>
      </c>
      <c r="F31" s="5">
        <f t="shared" si="6"/>
        <v>0</v>
      </c>
      <c r="G31" s="5">
        <f t="shared" ref="G31:G34" si="7">SUM(C31:F31)</f>
        <v>1000</v>
      </c>
    </row>
    <row r="32" spans="1:7" x14ac:dyDescent="0.2">
      <c r="A32" s="3" t="s">
        <v>17</v>
      </c>
      <c r="B32" s="5"/>
      <c r="C32" s="5">
        <f>C28*$B$8</f>
        <v>46000</v>
      </c>
      <c r="D32" s="5">
        <f t="shared" ref="D32:F32" si="8">D28*$B$8</f>
        <v>16000</v>
      </c>
      <c r="E32" s="5">
        <f t="shared" si="8"/>
        <v>0</v>
      </c>
      <c r="F32" s="5">
        <f t="shared" si="8"/>
        <v>92000</v>
      </c>
      <c r="G32" s="5">
        <f t="shared" si="7"/>
        <v>154000</v>
      </c>
    </row>
    <row r="33" spans="1:7" x14ac:dyDescent="0.2">
      <c r="A33" s="3" t="s">
        <v>19</v>
      </c>
      <c r="B33" s="5"/>
      <c r="C33" s="5">
        <f>C18*$B$5</f>
        <v>0</v>
      </c>
      <c r="D33" s="5">
        <f>D18*$B$5</f>
        <v>0</v>
      </c>
      <c r="E33" s="5">
        <f>E18*$B$5</f>
        <v>0</v>
      </c>
      <c r="F33" s="5">
        <f>F18*$B$5</f>
        <v>0</v>
      </c>
      <c r="G33" s="5">
        <f t="shared" si="7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9">D19*$B$6</f>
        <v>0</v>
      </c>
      <c r="E34" s="12">
        <f t="shared" si="9"/>
        <v>0</v>
      </c>
      <c r="F34" s="12">
        <f t="shared" si="9"/>
        <v>0</v>
      </c>
      <c r="G34" s="12">
        <f t="shared" si="7"/>
        <v>0</v>
      </c>
    </row>
    <row r="35" spans="1:7" x14ac:dyDescent="0.2">
      <c r="A35" s="3" t="s">
        <v>20</v>
      </c>
      <c r="B35" s="5"/>
      <c r="C35" s="5">
        <f>C25*$B$9</f>
        <v>72000</v>
      </c>
      <c r="D35" s="5">
        <f t="shared" ref="D35:F35" si="10">D25*$B$9</f>
        <v>72000</v>
      </c>
      <c r="E35" s="5">
        <f t="shared" si="10"/>
        <v>72000</v>
      </c>
      <c r="F35" s="5">
        <f t="shared" si="10"/>
        <v>72000</v>
      </c>
      <c r="G35" s="5">
        <f>SUM(C35:F35)</f>
        <v>288000</v>
      </c>
    </row>
    <row r="36" spans="1:7" x14ac:dyDescent="0.2">
      <c r="A36" s="3" t="s">
        <v>12</v>
      </c>
      <c r="B36" s="4"/>
      <c r="C36" s="4">
        <f>C24*$B$10</f>
        <v>0</v>
      </c>
      <c r="D36" s="4">
        <f>D24*$B$10</f>
        <v>0</v>
      </c>
      <c r="E36" s="4">
        <f>E24*$B$10</f>
        <v>0</v>
      </c>
      <c r="F36" s="4">
        <f>F24*$B$10</f>
        <v>0</v>
      </c>
      <c r="G36" s="4">
        <f>SUM(C36:F36)</f>
        <v>0</v>
      </c>
    </row>
    <row r="37" spans="1:7" x14ac:dyDescent="0.2">
      <c r="A37" s="6"/>
      <c r="B37" s="6"/>
      <c r="C37" s="6"/>
      <c r="D37" s="6"/>
      <c r="E37" s="6"/>
      <c r="F37" s="7"/>
      <c r="G37" s="25">
        <f>SUM(G31:G36)</f>
        <v>443000</v>
      </c>
    </row>
    <row r="39" spans="1:7" x14ac:dyDescent="0.2">
      <c r="A39" s="13"/>
      <c r="B39" s="13"/>
      <c r="C39" s="11"/>
      <c r="D39" s="11"/>
      <c r="E39" s="11"/>
      <c r="F39" s="11"/>
      <c r="G39" s="11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32" priority="3" stopIfTrue="1" operator="lessThan">
      <formula>0</formula>
    </cfRule>
  </conditionalFormatting>
  <conditionalFormatting sqref="F29">
    <cfRule type="cellIs" dxfId="31" priority="2" operator="lessThan">
      <formula>1000</formula>
    </cfRule>
  </conditionalFormatting>
  <conditionalFormatting sqref="C28:F28">
    <cfRule type="cellIs" dxfId="3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42" t="s">
        <v>11</v>
      </c>
      <c r="B9" s="9">
        <v>5</v>
      </c>
      <c r="C9" s="9" t="s">
        <v>3</v>
      </c>
    </row>
    <row r="10" spans="1:7" x14ac:dyDescent="0.2">
      <c r="A10" s="28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47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6"/>
      <c r="D18" s="36"/>
      <c r="E18" s="36"/>
      <c r="F18" s="36"/>
      <c r="G18" s="5"/>
    </row>
    <row r="19" spans="1:7" x14ac:dyDescent="0.2">
      <c r="A19" s="3" t="s">
        <v>18</v>
      </c>
      <c r="B19" s="5"/>
      <c r="C19" s="36"/>
      <c r="D19" s="36"/>
      <c r="E19" s="36"/>
      <c r="F19" s="36"/>
      <c r="G19" s="5"/>
    </row>
    <row r="20" spans="1:7" x14ac:dyDescent="0.2">
      <c r="A20" s="3" t="s">
        <v>32</v>
      </c>
      <c r="B20" s="5">
        <v>0</v>
      </c>
      <c r="C20" s="37">
        <f>B20+C18-C19</f>
        <v>0</v>
      </c>
      <c r="D20" s="37">
        <f t="shared" ref="D20:F20" si="0">C20+D18-D19</f>
        <v>0</v>
      </c>
      <c r="E20" s="37">
        <f t="shared" si="0"/>
        <v>0</v>
      </c>
      <c r="F20" s="37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38">
        <f>C16+C20</f>
        <v>30</v>
      </c>
      <c r="D22" s="38">
        <f>D16+D20</f>
        <v>30</v>
      </c>
      <c r="E22" s="38">
        <f>E16+E20</f>
        <v>30</v>
      </c>
      <c r="F22" s="38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12">
        <f>C17*C16*$B$3*$B$4</f>
        <v>0</v>
      </c>
      <c r="D24" s="12">
        <f t="shared" ref="D24:F24" si="1">D17*D16*$B$3*$B$4</f>
        <v>0</v>
      </c>
      <c r="E24" s="12">
        <f t="shared" si="1"/>
        <v>0</v>
      </c>
      <c r="F24" s="12">
        <f t="shared" si="1"/>
        <v>0</v>
      </c>
      <c r="G24" s="5"/>
    </row>
    <row r="25" spans="1:7" x14ac:dyDescent="0.2">
      <c r="A25" s="3" t="s">
        <v>37</v>
      </c>
      <c r="B25" s="5"/>
      <c r="C25" s="12">
        <f>C22*$B$3*$B$4</f>
        <v>14400</v>
      </c>
      <c r="D25" s="12">
        <f t="shared" ref="D25:F25" si="2">D22*$B$3*$B$4</f>
        <v>14400</v>
      </c>
      <c r="E25" s="12">
        <f t="shared" si="2"/>
        <v>14400</v>
      </c>
      <c r="F25" s="12">
        <f t="shared" si="2"/>
        <v>14400</v>
      </c>
      <c r="G25" s="5"/>
    </row>
    <row r="26" spans="1:7" x14ac:dyDescent="0.2">
      <c r="A26" s="15" t="s">
        <v>38</v>
      </c>
      <c r="B26" s="5"/>
      <c r="C26" s="12">
        <f>C24+C25</f>
        <v>14400</v>
      </c>
      <c r="D26" s="12">
        <f t="shared" ref="D26:F26" si="3">D24+D25</f>
        <v>14400</v>
      </c>
      <c r="E26" s="12">
        <f t="shared" si="3"/>
        <v>14400</v>
      </c>
      <c r="F26" s="12">
        <f t="shared" si="3"/>
        <v>14400</v>
      </c>
      <c r="G26" s="5"/>
    </row>
    <row r="27" spans="1:7" x14ac:dyDescent="0.2">
      <c r="A27" s="3" t="s">
        <v>1</v>
      </c>
      <c r="B27" s="4"/>
      <c r="C27" s="19">
        <f>C26/$B$2</f>
        <v>7200</v>
      </c>
      <c r="D27" s="19">
        <f>D26/$B$2</f>
        <v>7200</v>
      </c>
      <c r="E27" s="19">
        <f>E26/$B$2</f>
        <v>7200</v>
      </c>
      <c r="F27" s="19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20"/>
      <c r="D28" s="20"/>
      <c r="E28" s="20"/>
      <c r="F28" s="20"/>
      <c r="G28" s="4"/>
    </row>
    <row r="29" spans="1:7" x14ac:dyDescent="0.2">
      <c r="A29" s="3" t="s">
        <v>10</v>
      </c>
      <c r="B29" s="5">
        <v>500</v>
      </c>
      <c r="C29" s="12">
        <f>B29+C27-C15+C28</f>
        <v>-2300</v>
      </c>
      <c r="D29" s="12">
        <f t="shared" ref="D29:F29" si="4">C29+D27-D15+D28</f>
        <v>-3100</v>
      </c>
      <c r="E29" s="12">
        <f t="shared" si="4"/>
        <v>-2900</v>
      </c>
      <c r="F29" s="12">
        <f t="shared" si="4"/>
        <v>-7700</v>
      </c>
      <c r="G29" s="5"/>
    </row>
    <row r="30" spans="1:7" x14ac:dyDescent="0.2">
      <c r="A30" s="3"/>
      <c r="B30" s="5"/>
      <c r="C30" s="12">
        <v>0</v>
      </c>
      <c r="D30" s="12">
        <v>0</v>
      </c>
      <c r="E30" s="12">
        <v>0</v>
      </c>
      <c r="F30" s="12"/>
      <c r="G30" s="5"/>
    </row>
    <row r="31" spans="1:7" x14ac:dyDescent="0.2">
      <c r="A31" s="3" t="s">
        <v>16</v>
      </c>
      <c r="B31" s="5"/>
      <c r="C31" s="12">
        <f>C29*$B$7</f>
        <v>-11500</v>
      </c>
      <c r="D31" s="12">
        <f t="shared" ref="D31:F31" si="5">D29*$B$7</f>
        <v>-15500</v>
      </c>
      <c r="E31" s="12">
        <f t="shared" si="5"/>
        <v>-14500</v>
      </c>
      <c r="F31" s="12">
        <f t="shared" si="5"/>
        <v>-38500</v>
      </c>
      <c r="G31" s="12">
        <f t="shared" ref="G31:G36" si="6">SUM(C31:F31)</f>
        <v>-80000</v>
      </c>
    </row>
    <row r="32" spans="1:7" x14ac:dyDescent="0.2">
      <c r="A32" s="3" t="s">
        <v>17</v>
      </c>
      <c r="B32" s="5"/>
      <c r="C32" s="12">
        <f>C28*$B$8</f>
        <v>0</v>
      </c>
      <c r="D32" s="12">
        <f t="shared" ref="D32:F32" si="7">D28*$B$8</f>
        <v>0</v>
      </c>
      <c r="E32" s="12">
        <f t="shared" si="7"/>
        <v>0</v>
      </c>
      <c r="F32" s="12">
        <f t="shared" si="7"/>
        <v>0</v>
      </c>
      <c r="G32" s="12">
        <f>SUM(C32:F32)</f>
        <v>0</v>
      </c>
    </row>
    <row r="33" spans="1:7" x14ac:dyDescent="0.2">
      <c r="A33" s="3" t="s">
        <v>19</v>
      </c>
      <c r="B33" s="5"/>
      <c r="C33" s="12">
        <f>C18*$B$5</f>
        <v>0</v>
      </c>
      <c r="D33" s="12">
        <f>D18*$B$5</f>
        <v>0</v>
      </c>
      <c r="E33" s="12">
        <f>E18*$B$5</f>
        <v>0</v>
      </c>
      <c r="F33" s="12">
        <f>F18*$B$5</f>
        <v>0</v>
      </c>
      <c r="G33" s="12">
        <f t="shared" si="6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8">D19*$B$6</f>
        <v>0</v>
      </c>
      <c r="E34" s="12">
        <f t="shared" si="8"/>
        <v>0</v>
      </c>
      <c r="F34" s="12">
        <f t="shared" si="8"/>
        <v>0</v>
      </c>
      <c r="G34" s="12">
        <f t="shared" si="6"/>
        <v>0</v>
      </c>
    </row>
    <row r="35" spans="1:7" x14ac:dyDescent="0.2">
      <c r="A35" s="3" t="s">
        <v>11</v>
      </c>
      <c r="B35" s="5"/>
      <c r="C35" s="12">
        <f>C25*$B$9</f>
        <v>72000</v>
      </c>
      <c r="D35" s="12">
        <f t="shared" ref="D35:F35" si="9">D25*$B$9</f>
        <v>72000</v>
      </c>
      <c r="E35" s="12">
        <f t="shared" si="9"/>
        <v>72000</v>
      </c>
      <c r="F35" s="12">
        <f t="shared" si="9"/>
        <v>72000</v>
      </c>
      <c r="G35" s="12">
        <f t="shared" si="6"/>
        <v>288000</v>
      </c>
    </row>
    <row r="36" spans="1:7" ht="13.5" thickBot="1" x14ac:dyDescent="0.25">
      <c r="A36" s="43" t="s">
        <v>12</v>
      </c>
      <c r="B36" s="44"/>
      <c r="C36" s="45">
        <f>C24*$B$10</f>
        <v>0</v>
      </c>
      <c r="D36" s="45">
        <f>D24*$B$10</f>
        <v>0</v>
      </c>
      <c r="E36" s="45">
        <f>E24*$B$10</f>
        <v>0</v>
      </c>
      <c r="F36" s="45">
        <f>F24*$B$10</f>
        <v>0</v>
      </c>
      <c r="G36" s="46">
        <f t="shared" si="6"/>
        <v>0</v>
      </c>
    </row>
    <row r="37" spans="1:7" ht="13.5" thickBot="1" x14ac:dyDescent="0.25">
      <c r="A37" s="39"/>
      <c r="B37" s="39"/>
      <c r="C37" s="39"/>
      <c r="D37" s="39"/>
      <c r="E37" s="39"/>
      <c r="F37" s="39"/>
      <c r="G37" s="47">
        <f>SUM(G31:G36)</f>
        <v>208000</v>
      </c>
    </row>
    <row r="38" spans="1:7" x14ac:dyDescent="0.2">
      <c r="A38" s="40"/>
      <c r="B38" s="40"/>
      <c r="C38" s="40"/>
      <c r="D38" s="40"/>
      <c r="E38" s="40"/>
      <c r="F38" s="40"/>
      <c r="G38" s="27"/>
    </row>
    <row r="39" spans="1:7" x14ac:dyDescent="0.2">
      <c r="A39" s="41"/>
      <c r="B39" s="41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29" priority="6" stopIfTrue="1" operator="lessThan">
      <formula>0</formula>
    </cfRule>
  </conditionalFormatting>
  <conditionalFormatting sqref="F29">
    <cfRule type="cellIs" dxfId="28" priority="3" operator="lessThan">
      <formula>1000</formula>
    </cfRule>
    <cfRule type="cellIs" dxfId="27" priority="5" operator="lessThan">
      <formula>1000</formula>
    </cfRule>
  </conditionalFormatting>
  <conditionalFormatting sqref="C28:F28">
    <cfRule type="cellIs" dxfId="26" priority="4" operator="greaterThan">
      <formula>0</formula>
    </cfRule>
  </conditionalFormatting>
  <conditionalFormatting sqref="C29:E29">
    <cfRule type="cellIs" dxfId="25" priority="1" operator="lessThan">
      <formula>0</formula>
    </cfRule>
    <cfRule type="cellIs" dxfId="24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42" t="s">
        <v>11</v>
      </c>
      <c r="B9" s="9">
        <v>5</v>
      </c>
      <c r="C9" s="9" t="s">
        <v>3</v>
      </c>
    </row>
    <row r="10" spans="1:7" x14ac:dyDescent="0.2">
      <c r="A10" s="28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48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6"/>
      <c r="D18" s="36"/>
      <c r="E18" s="36"/>
      <c r="F18" s="36"/>
      <c r="G18" s="5"/>
    </row>
    <row r="19" spans="1:7" x14ac:dyDescent="0.2">
      <c r="A19" s="3" t="s">
        <v>18</v>
      </c>
      <c r="B19" s="5"/>
      <c r="C19" s="36"/>
      <c r="D19" s="36"/>
      <c r="E19" s="36"/>
      <c r="F19" s="36"/>
      <c r="G19" s="5"/>
    </row>
    <row r="20" spans="1:7" x14ac:dyDescent="0.2">
      <c r="A20" s="3" t="s">
        <v>32</v>
      </c>
      <c r="B20" s="5">
        <v>0</v>
      </c>
      <c r="C20" s="37">
        <f>B20+C18-C19</f>
        <v>0</v>
      </c>
      <c r="D20" s="37">
        <f t="shared" ref="D20:F20" si="0">C20+D18-D19</f>
        <v>0</v>
      </c>
      <c r="E20" s="37">
        <f t="shared" si="0"/>
        <v>0</v>
      </c>
      <c r="F20" s="37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38">
        <f>C16+C20</f>
        <v>30</v>
      </c>
      <c r="D22" s="38">
        <f>D16+D20</f>
        <v>30</v>
      </c>
      <c r="E22" s="38">
        <f>E16+E20</f>
        <v>30</v>
      </c>
      <c r="F22" s="38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12">
        <f>C17*C16*$B$3*$B$4</f>
        <v>0</v>
      </c>
      <c r="D24" s="12">
        <f t="shared" ref="D24:F24" si="1">D17*D16*$B$3*$B$4</f>
        <v>0</v>
      </c>
      <c r="E24" s="12">
        <f t="shared" si="1"/>
        <v>0</v>
      </c>
      <c r="F24" s="12">
        <f t="shared" si="1"/>
        <v>0</v>
      </c>
      <c r="G24" s="5"/>
    </row>
    <row r="25" spans="1:7" x14ac:dyDescent="0.2">
      <c r="A25" s="3" t="s">
        <v>37</v>
      </c>
      <c r="B25" s="5"/>
      <c r="C25" s="12">
        <f>C22*$B$3*$B$4</f>
        <v>14400</v>
      </c>
      <c r="D25" s="12">
        <f t="shared" ref="D25:F25" si="2">D22*$B$3*$B$4</f>
        <v>14400</v>
      </c>
      <c r="E25" s="12">
        <f t="shared" si="2"/>
        <v>14400</v>
      </c>
      <c r="F25" s="12">
        <f t="shared" si="2"/>
        <v>14400</v>
      </c>
      <c r="G25" s="5"/>
    </row>
    <row r="26" spans="1:7" x14ac:dyDescent="0.2">
      <c r="A26" s="15" t="s">
        <v>38</v>
      </c>
      <c r="B26" s="5"/>
      <c r="C26" s="12">
        <f>C24+C25</f>
        <v>14400</v>
      </c>
      <c r="D26" s="12">
        <f t="shared" ref="D26:F26" si="3">D24+D25</f>
        <v>14400</v>
      </c>
      <c r="E26" s="12">
        <f t="shared" si="3"/>
        <v>14400</v>
      </c>
      <c r="F26" s="12">
        <f t="shared" si="3"/>
        <v>14400</v>
      </c>
      <c r="G26" s="5"/>
    </row>
    <row r="27" spans="1:7" x14ac:dyDescent="0.2">
      <c r="A27" s="3" t="s">
        <v>1</v>
      </c>
      <c r="B27" s="4"/>
      <c r="C27" s="19">
        <f>C26/$B$2</f>
        <v>7200</v>
      </c>
      <c r="D27" s="19">
        <f>D26/$B$2</f>
        <v>7200</v>
      </c>
      <c r="E27" s="19">
        <f>E26/$B$2</f>
        <v>7200</v>
      </c>
      <c r="F27" s="19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20"/>
      <c r="D28" s="20"/>
      <c r="E28" s="20"/>
      <c r="F28" s="20"/>
      <c r="G28" s="4"/>
    </row>
    <row r="29" spans="1:7" x14ac:dyDescent="0.2">
      <c r="A29" s="3" t="s">
        <v>10</v>
      </c>
      <c r="B29" s="5">
        <v>500</v>
      </c>
      <c r="C29" s="12">
        <f>B29+C27-C15+C28</f>
        <v>-2300</v>
      </c>
      <c r="D29" s="12">
        <f t="shared" ref="D29:F29" si="4">C29+D27-D15+D28</f>
        <v>-3100</v>
      </c>
      <c r="E29" s="12">
        <f t="shared" si="4"/>
        <v>-2900</v>
      </c>
      <c r="F29" s="12">
        <f t="shared" si="4"/>
        <v>-7700</v>
      </c>
      <c r="G29" s="5"/>
    </row>
    <row r="30" spans="1:7" x14ac:dyDescent="0.2">
      <c r="A30" s="3"/>
      <c r="B30" s="5"/>
      <c r="C30" s="12">
        <v>0</v>
      </c>
      <c r="D30" s="12">
        <v>0</v>
      </c>
      <c r="E30" s="12">
        <v>0</v>
      </c>
      <c r="F30" s="12"/>
      <c r="G30" s="5"/>
    </row>
    <row r="31" spans="1:7" x14ac:dyDescent="0.2">
      <c r="A31" s="3" t="s">
        <v>16</v>
      </c>
      <c r="B31" s="5"/>
      <c r="C31" s="12">
        <f>C29*$B$7</f>
        <v>-11500</v>
      </c>
      <c r="D31" s="12">
        <f t="shared" ref="D31:F31" si="5">D29*$B$7</f>
        <v>-15500</v>
      </c>
      <c r="E31" s="12">
        <f t="shared" si="5"/>
        <v>-14500</v>
      </c>
      <c r="F31" s="12">
        <f t="shared" si="5"/>
        <v>-38500</v>
      </c>
      <c r="G31" s="12">
        <f t="shared" ref="G31:G36" si="6">SUM(C31:F31)</f>
        <v>-80000</v>
      </c>
    </row>
    <row r="32" spans="1:7" x14ac:dyDescent="0.2">
      <c r="A32" s="3" t="s">
        <v>17</v>
      </c>
      <c r="B32" s="5"/>
      <c r="C32" s="12">
        <f>C28*$B$8</f>
        <v>0</v>
      </c>
      <c r="D32" s="12">
        <f t="shared" ref="D32:F32" si="7">D28*$B$8</f>
        <v>0</v>
      </c>
      <c r="E32" s="12">
        <f t="shared" si="7"/>
        <v>0</v>
      </c>
      <c r="F32" s="12">
        <f t="shared" si="7"/>
        <v>0</v>
      </c>
      <c r="G32" s="12">
        <f>SUM(C32:F32)</f>
        <v>0</v>
      </c>
    </row>
    <row r="33" spans="1:7" x14ac:dyDescent="0.2">
      <c r="A33" s="3" t="s">
        <v>19</v>
      </c>
      <c r="B33" s="5"/>
      <c r="C33" s="12">
        <f>C18*$B$5</f>
        <v>0</v>
      </c>
      <c r="D33" s="12">
        <f>D18*$B$5</f>
        <v>0</v>
      </c>
      <c r="E33" s="12">
        <f>E18*$B$5</f>
        <v>0</v>
      </c>
      <c r="F33" s="12">
        <f>F18*$B$5</f>
        <v>0</v>
      </c>
      <c r="G33" s="12">
        <f t="shared" si="6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8">D19*$B$6</f>
        <v>0</v>
      </c>
      <c r="E34" s="12">
        <f t="shared" si="8"/>
        <v>0</v>
      </c>
      <c r="F34" s="12">
        <f t="shared" si="8"/>
        <v>0</v>
      </c>
      <c r="G34" s="12">
        <f t="shared" si="6"/>
        <v>0</v>
      </c>
    </row>
    <row r="35" spans="1:7" x14ac:dyDescent="0.2">
      <c r="A35" s="3" t="s">
        <v>11</v>
      </c>
      <c r="B35" s="5"/>
      <c r="C35" s="12">
        <f>C25*$B$9</f>
        <v>72000</v>
      </c>
      <c r="D35" s="12">
        <f t="shared" ref="D35:F35" si="9">D25*$B$9</f>
        <v>72000</v>
      </c>
      <c r="E35" s="12">
        <f t="shared" si="9"/>
        <v>72000</v>
      </c>
      <c r="F35" s="12">
        <f t="shared" si="9"/>
        <v>72000</v>
      </c>
      <c r="G35" s="12">
        <f t="shared" si="6"/>
        <v>288000</v>
      </c>
    </row>
    <row r="36" spans="1:7" ht="13.5" thickBot="1" x14ac:dyDescent="0.25">
      <c r="A36" s="43" t="s">
        <v>12</v>
      </c>
      <c r="B36" s="44"/>
      <c r="C36" s="45">
        <f>C24*$B$10</f>
        <v>0</v>
      </c>
      <c r="D36" s="45">
        <f>D24*$B$10</f>
        <v>0</v>
      </c>
      <c r="E36" s="45">
        <f>E24*$B$10</f>
        <v>0</v>
      </c>
      <c r="F36" s="45">
        <f>F24*$B$10</f>
        <v>0</v>
      </c>
      <c r="G36" s="46">
        <f t="shared" si="6"/>
        <v>0</v>
      </c>
    </row>
    <row r="37" spans="1:7" ht="13.5" thickBot="1" x14ac:dyDescent="0.25">
      <c r="A37" s="39"/>
      <c r="B37" s="39"/>
      <c r="C37" s="39"/>
      <c r="D37" s="39"/>
      <c r="E37" s="39"/>
      <c r="F37" s="39"/>
      <c r="G37" s="47">
        <f>SUM(G31:G36)</f>
        <v>208000</v>
      </c>
    </row>
    <row r="38" spans="1:7" x14ac:dyDescent="0.2">
      <c r="A38" s="40"/>
      <c r="B38" s="40"/>
      <c r="C38" s="40"/>
      <c r="D38" s="40"/>
      <c r="E38" s="40"/>
      <c r="F38" s="40"/>
      <c r="G38" s="27"/>
    </row>
    <row r="39" spans="1:7" x14ac:dyDescent="0.2">
      <c r="A39" s="41"/>
      <c r="B39" s="41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23" priority="6" stopIfTrue="1" operator="lessThan">
      <formula>0</formula>
    </cfRule>
  </conditionalFormatting>
  <conditionalFormatting sqref="F29">
    <cfRule type="cellIs" dxfId="22" priority="4" operator="lessThan">
      <formula>1000</formula>
    </cfRule>
    <cfRule type="cellIs" dxfId="21" priority="5" operator="lessThan">
      <formula>1000</formula>
    </cfRule>
  </conditionalFormatting>
  <conditionalFormatting sqref="C28:F28">
    <cfRule type="cellIs" dxfId="20" priority="3" operator="greaterThan">
      <formula>0</formula>
    </cfRule>
  </conditionalFormatting>
  <conditionalFormatting sqref="C29:E29">
    <cfRule type="cellIs" dxfId="19" priority="1" operator="lessThan">
      <formula>0</formula>
    </cfRule>
    <cfRule type="cellIs" dxfId="18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42" t="s">
        <v>11</v>
      </c>
      <c r="B9" s="9">
        <v>5</v>
      </c>
      <c r="C9" s="9" t="s">
        <v>3</v>
      </c>
    </row>
    <row r="10" spans="1:7" x14ac:dyDescent="0.2">
      <c r="A10" s="28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49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6"/>
      <c r="D18" s="36"/>
      <c r="E18" s="36"/>
      <c r="F18" s="36"/>
      <c r="G18" s="5"/>
    </row>
    <row r="19" spans="1:7" x14ac:dyDescent="0.2">
      <c r="A19" s="3" t="s">
        <v>18</v>
      </c>
      <c r="B19" s="5"/>
      <c r="C19" s="36"/>
      <c r="D19" s="36"/>
      <c r="E19" s="36"/>
      <c r="F19" s="36"/>
      <c r="G19" s="5"/>
    </row>
    <row r="20" spans="1:7" x14ac:dyDescent="0.2">
      <c r="A20" s="3" t="s">
        <v>32</v>
      </c>
      <c r="B20" s="5">
        <v>0</v>
      </c>
      <c r="C20" s="37">
        <f>B20+C18-C19</f>
        <v>0</v>
      </c>
      <c r="D20" s="37">
        <f t="shared" ref="D20:F20" si="0">C20+D18-D19</f>
        <v>0</v>
      </c>
      <c r="E20" s="37">
        <f t="shared" si="0"/>
        <v>0</v>
      </c>
      <c r="F20" s="37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38">
        <f>C16+C20</f>
        <v>30</v>
      </c>
      <c r="D22" s="38">
        <f>D16+D20</f>
        <v>30</v>
      </c>
      <c r="E22" s="38">
        <f>E16+E20</f>
        <v>30</v>
      </c>
      <c r="F22" s="38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12">
        <f>C17*C16*$B$3*$B$4</f>
        <v>0</v>
      </c>
      <c r="D24" s="12">
        <f t="shared" ref="D24:F24" si="1">D17*D16*$B$3*$B$4</f>
        <v>0</v>
      </c>
      <c r="E24" s="12">
        <f t="shared" si="1"/>
        <v>0</v>
      </c>
      <c r="F24" s="12">
        <f t="shared" si="1"/>
        <v>0</v>
      </c>
      <c r="G24" s="5"/>
    </row>
    <row r="25" spans="1:7" x14ac:dyDescent="0.2">
      <c r="A25" s="3" t="s">
        <v>37</v>
      </c>
      <c r="B25" s="5"/>
      <c r="C25" s="12">
        <f>C22*$B$3*$B$4</f>
        <v>14400</v>
      </c>
      <c r="D25" s="12">
        <f t="shared" ref="D25:F25" si="2">D22*$B$3*$B$4</f>
        <v>14400</v>
      </c>
      <c r="E25" s="12">
        <f t="shared" si="2"/>
        <v>14400</v>
      </c>
      <c r="F25" s="12">
        <f t="shared" si="2"/>
        <v>14400</v>
      </c>
      <c r="G25" s="5"/>
    </row>
    <row r="26" spans="1:7" x14ac:dyDescent="0.2">
      <c r="A26" s="15" t="s">
        <v>38</v>
      </c>
      <c r="B26" s="5"/>
      <c r="C26" s="12">
        <f>C24+C25</f>
        <v>14400</v>
      </c>
      <c r="D26" s="12">
        <f t="shared" ref="D26:F26" si="3">D24+D25</f>
        <v>14400</v>
      </c>
      <c r="E26" s="12">
        <f t="shared" si="3"/>
        <v>14400</v>
      </c>
      <c r="F26" s="12">
        <f t="shared" si="3"/>
        <v>14400</v>
      </c>
      <c r="G26" s="5"/>
    </row>
    <row r="27" spans="1:7" x14ac:dyDescent="0.2">
      <c r="A27" s="3" t="s">
        <v>1</v>
      </c>
      <c r="B27" s="4"/>
      <c r="C27" s="19">
        <f>C26/$B$2</f>
        <v>7200</v>
      </c>
      <c r="D27" s="19">
        <f>D26/$B$2</f>
        <v>7200</v>
      </c>
      <c r="E27" s="19">
        <f>E26/$B$2</f>
        <v>7200</v>
      </c>
      <c r="F27" s="19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20"/>
      <c r="D28" s="20"/>
      <c r="E28" s="20"/>
      <c r="F28" s="20"/>
      <c r="G28" s="4"/>
    </row>
    <row r="29" spans="1:7" x14ac:dyDescent="0.2">
      <c r="A29" s="3" t="s">
        <v>10</v>
      </c>
      <c r="B29" s="5">
        <v>500</v>
      </c>
      <c r="C29" s="12">
        <f>B29+C27-C15+C28</f>
        <v>-2300</v>
      </c>
      <c r="D29" s="12">
        <f t="shared" ref="D29:F29" si="4">C29+D27-D15+D28</f>
        <v>-3100</v>
      </c>
      <c r="E29" s="12">
        <f t="shared" si="4"/>
        <v>-2900</v>
      </c>
      <c r="F29" s="12">
        <f t="shared" si="4"/>
        <v>-7700</v>
      </c>
      <c r="G29" s="5"/>
    </row>
    <row r="30" spans="1:7" x14ac:dyDescent="0.2">
      <c r="A30" s="3"/>
      <c r="B30" s="5"/>
      <c r="C30" s="12">
        <v>0</v>
      </c>
      <c r="D30" s="12">
        <v>0</v>
      </c>
      <c r="E30" s="12">
        <v>0</v>
      </c>
      <c r="F30" s="12"/>
      <c r="G30" s="5"/>
    </row>
    <row r="31" spans="1:7" x14ac:dyDescent="0.2">
      <c r="A31" s="3" t="s">
        <v>16</v>
      </c>
      <c r="B31" s="5"/>
      <c r="C31" s="12">
        <f>C29*$B$7</f>
        <v>-11500</v>
      </c>
      <c r="D31" s="12">
        <f t="shared" ref="D31:F31" si="5">D29*$B$7</f>
        <v>-15500</v>
      </c>
      <c r="E31" s="12">
        <f t="shared" si="5"/>
        <v>-14500</v>
      </c>
      <c r="F31" s="12">
        <f t="shared" si="5"/>
        <v>-38500</v>
      </c>
      <c r="G31" s="12">
        <f t="shared" ref="G31:G36" si="6">SUM(C31:F31)</f>
        <v>-80000</v>
      </c>
    </row>
    <row r="32" spans="1:7" x14ac:dyDescent="0.2">
      <c r="A32" s="3" t="s">
        <v>17</v>
      </c>
      <c r="B32" s="5"/>
      <c r="C32" s="12">
        <f>C28*$B$8</f>
        <v>0</v>
      </c>
      <c r="D32" s="12">
        <f t="shared" ref="D32:F32" si="7">D28*$B$8</f>
        <v>0</v>
      </c>
      <c r="E32" s="12">
        <f t="shared" si="7"/>
        <v>0</v>
      </c>
      <c r="F32" s="12">
        <f t="shared" si="7"/>
        <v>0</v>
      </c>
      <c r="G32" s="12">
        <f>SUM(C32:F32)</f>
        <v>0</v>
      </c>
    </row>
    <row r="33" spans="1:7" x14ac:dyDescent="0.2">
      <c r="A33" s="3" t="s">
        <v>19</v>
      </c>
      <c r="B33" s="5"/>
      <c r="C33" s="12">
        <f>C18*$B$5</f>
        <v>0</v>
      </c>
      <c r="D33" s="12">
        <f>D18*$B$5</f>
        <v>0</v>
      </c>
      <c r="E33" s="12">
        <f>E18*$B$5</f>
        <v>0</v>
      </c>
      <c r="F33" s="12">
        <f>F18*$B$5</f>
        <v>0</v>
      </c>
      <c r="G33" s="12">
        <f t="shared" si="6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8">D19*$B$6</f>
        <v>0</v>
      </c>
      <c r="E34" s="12">
        <f t="shared" si="8"/>
        <v>0</v>
      </c>
      <c r="F34" s="12">
        <f t="shared" si="8"/>
        <v>0</v>
      </c>
      <c r="G34" s="12">
        <f t="shared" si="6"/>
        <v>0</v>
      </c>
    </row>
    <row r="35" spans="1:7" x14ac:dyDescent="0.2">
      <c r="A35" s="3" t="s">
        <v>11</v>
      </c>
      <c r="B35" s="5"/>
      <c r="C35" s="12">
        <f>C25*$B$9</f>
        <v>72000</v>
      </c>
      <c r="D35" s="12">
        <f t="shared" ref="D35:F35" si="9">D25*$B$9</f>
        <v>72000</v>
      </c>
      <c r="E35" s="12">
        <f t="shared" si="9"/>
        <v>72000</v>
      </c>
      <c r="F35" s="12">
        <f t="shared" si="9"/>
        <v>72000</v>
      </c>
      <c r="G35" s="12">
        <f t="shared" si="6"/>
        <v>288000</v>
      </c>
    </row>
    <row r="36" spans="1:7" ht="13.5" thickBot="1" x14ac:dyDescent="0.25">
      <c r="A36" s="43" t="s">
        <v>12</v>
      </c>
      <c r="B36" s="44"/>
      <c r="C36" s="45">
        <f>C24*$B$10</f>
        <v>0</v>
      </c>
      <c r="D36" s="45">
        <f>D24*$B$10</f>
        <v>0</v>
      </c>
      <c r="E36" s="45">
        <f>E24*$B$10</f>
        <v>0</v>
      </c>
      <c r="F36" s="45">
        <f>F24*$B$10</f>
        <v>0</v>
      </c>
      <c r="G36" s="46">
        <f t="shared" si="6"/>
        <v>0</v>
      </c>
    </row>
    <row r="37" spans="1:7" ht="13.5" thickBot="1" x14ac:dyDescent="0.25">
      <c r="A37" s="39"/>
      <c r="B37" s="39"/>
      <c r="C37" s="39"/>
      <c r="D37" s="39"/>
      <c r="E37" s="39"/>
      <c r="F37" s="39"/>
      <c r="G37" s="47">
        <f>SUM(G31:G36)</f>
        <v>208000</v>
      </c>
    </row>
    <row r="38" spans="1:7" x14ac:dyDescent="0.2">
      <c r="A38" s="40"/>
      <c r="B38" s="40"/>
      <c r="C38" s="40"/>
      <c r="D38" s="40"/>
      <c r="E38" s="40"/>
      <c r="F38" s="40"/>
      <c r="G38" s="27"/>
    </row>
    <row r="39" spans="1:7" x14ac:dyDescent="0.2">
      <c r="A39" s="41"/>
      <c r="B39" s="41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17" priority="6" stopIfTrue="1" operator="lessThan">
      <formula>0</formula>
    </cfRule>
  </conditionalFormatting>
  <conditionalFormatting sqref="F29">
    <cfRule type="cellIs" dxfId="16" priority="4" operator="lessThan">
      <formula>1000</formula>
    </cfRule>
    <cfRule type="cellIs" dxfId="15" priority="5" operator="lessThan">
      <formula>1000</formula>
    </cfRule>
  </conditionalFormatting>
  <conditionalFormatting sqref="C28:F28">
    <cfRule type="cellIs" dxfId="14" priority="3" operator="greaterThan">
      <formula>0</formula>
    </cfRule>
  </conditionalFormatting>
  <conditionalFormatting sqref="C29:E29">
    <cfRule type="cellIs" dxfId="13" priority="1" operator="lessThan">
      <formula>0</formula>
    </cfRule>
    <cfRule type="cellIs" dxfId="12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20</v>
      </c>
      <c r="C8" s="9" t="s">
        <v>22</v>
      </c>
    </row>
    <row r="9" spans="1:7" x14ac:dyDescent="0.2">
      <c r="A9" s="42" t="s">
        <v>11</v>
      </c>
      <c r="B9" s="9">
        <v>5</v>
      </c>
      <c r="C9" s="9" t="s">
        <v>3</v>
      </c>
    </row>
    <row r="10" spans="1:7" x14ac:dyDescent="0.2">
      <c r="A10" s="28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50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6"/>
      <c r="D18" s="36"/>
      <c r="E18" s="36"/>
      <c r="F18" s="36"/>
      <c r="G18" s="5"/>
    </row>
    <row r="19" spans="1:7" x14ac:dyDescent="0.2">
      <c r="A19" s="3" t="s">
        <v>18</v>
      </c>
      <c r="B19" s="5"/>
      <c r="C19" s="36"/>
      <c r="D19" s="36"/>
      <c r="E19" s="36"/>
      <c r="F19" s="36"/>
      <c r="G19" s="5"/>
    </row>
    <row r="20" spans="1:7" x14ac:dyDescent="0.2">
      <c r="A20" s="3" t="s">
        <v>32</v>
      </c>
      <c r="B20" s="5">
        <v>0</v>
      </c>
      <c r="C20" s="37">
        <f>B20+C18-C19</f>
        <v>0</v>
      </c>
      <c r="D20" s="37">
        <f t="shared" ref="D20:F20" si="0">C20+D18-D19</f>
        <v>0</v>
      </c>
      <c r="E20" s="37">
        <f t="shared" si="0"/>
        <v>0</v>
      </c>
      <c r="F20" s="37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38">
        <f>C16+C20</f>
        <v>30</v>
      </c>
      <c r="D22" s="38">
        <f>D16+D20</f>
        <v>30</v>
      </c>
      <c r="E22" s="38">
        <f>E16+E20</f>
        <v>30</v>
      </c>
      <c r="F22" s="38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12">
        <f>C17*C16*$B$3*$B$4</f>
        <v>0</v>
      </c>
      <c r="D24" s="12">
        <f t="shared" ref="D24:F24" si="1">D17*D16*$B$3*$B$4</f>
        <v>0</v>
      </c>
      <c r="E24" s="12">
        <f t="shared" si="1"/>
        <v>0</v>
      </c>
      <c r="F24" s="12">
        <f t="shared" si="1"/>
        <v>0</v>
      </c>
      <c r="G24" s="5"/>
    </row>
    <row r="25" spans="1:7" x14ac:dyDescent="0.2">
      <c r="A25" s="3" t="s">
        <v>37</v>
      </c>
      <c r="B25" s="5"/>
      <c r="C25" s="12">
        <f>C22*$B$3*$B$4</f>
        <v>14400</v>
      </c>
      <c r="D25" s="12">
        <f t="shared" ref="D25:F25" si="2">D22*$B$3*$B$4</f>
        <v>14400</v>
      </c>
      <c r="E25" s="12">
        <f t="shared" si="2"/>
        <v>14400</v>
      </c>
      <c r="F25" s="12">
        <f t="shared" si="2"/>
        <v>14400</v>
      </c>
      <c r="G25" s="5"/>
    </row>
    <row r="26" spans="1:7" x14ac:dyDescent="0.2">
      <c r="A26" s="15" t="s">
        <v>38</v>
      </c>
      <c r="B26" s="5"/>
      <c r="C26" s="12">
        <f>C24+C25</f>
        <v>14400</v>
      </c>
      <c r="D26" s="12">
        <f t="shared" ref="D26:F26" si="3">D24+D25</f>
        <v>14400</v>
      </c>
      <c r="E26" s="12">
        <f t="shared" si="3"/>
        <v>14400</v>
      </c>
      <c r="F26" s="12">
        <f t="shared" si="3"/>
        <v>14400</v>
      </c>
      <c r="G26" s="5"/>
    </row>
    <row r="27" spans="1:7" x14ac:dyDescent="0.2">
      <c r="A27" s="3" t="s">
        <v>1</v>
      </c>
      <c r="B27" s="4"/>
      <c r="C27" s="19">
        <f>C26/$B$2</f>
        <v>7200</v>
      </c>
      <c r="D27" s="19">
        <f>D26/$B$2</f>
        <v>7200</v>
      </c>
      <c r="E27" s="19">
        <f>E26/$B$2</f>
        <v>7200</v>
      </c>
      <c r="F27" s="19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20"/>
      <c r="D28" s="20"/>
      <c r="E28" s="20"/>
      <c r="F28" s="20"/>
      <c r="G28" s="4"/>
    </row>
    <row r="29" spans="1:7" x14ac:dyDescent="0.2">
      <c r="A29" s="3" t="s">
        <v>10</v>
      </c>
      <c r="B29" s="5">
        <v>500</v>
      </c>
      <c r="C29" s="12">
        <f>B29+C27-C15+C28</f>
        <v>-2300</v>
      </c>
      <c r="D29" s="12">
        <f t="shared" ref="D29:F29" si="4">C29+D27-D15+D28</f>
        <v>-3100</v>
      </c>
      <c r="E29" s="12">
        <f t="shared" si="4"/>
        <v>-2900</v>
      </c>
      <c r="F29" s="12">
        <f t="shared" si="4"/>
        <v>-7700</v>
      </c>
      <c r="G29" s="5"/>
    </row>
    <row r="30" spans="1:7" x14ac:dyDescent="0.2">
      <c r="A30" s="3"/>
      <c r="B30" s="5"/>
      <c r="C30" s="12">
        <v>0</v>
      </c>
      <c r="D30" s="12">
        <v>0</v>
      </c>
      <c r="E30" s="12">
        <v>0</v>
      </c>
      <c r="F30" s="12"/>
      <c r="G30" s="5"/>
    </row>
    <row r="31" spans="1:7" x14ac:dyDescent="0.2">
      <c r="A31" s="3" t="s">
        <v>16</v>
      </c>
      <c r="B31" s="5"/>
      <c r="C31" s="12">
        <f>C29*$B$7</f>
        <v>-11500</v>
      </c>
      <c r="D31" s="12">
        <f t="shared" ref="D31:F31" si="5">D29*$B$7</f>
        <v>-15500</v>
      </c>
      <c r="E31" s="12">
        <f t="shared" si="5"/>
        <v>-14500</v>
      </c>
      <c r="F31" s="12">
        <f t="shared" si="5"/>
        <v>-38500</v>
      </c>
      <c r="G31" s="12">
        <f t="shared" ref="G31:G36" si="6">SUM(C31:F31)</f>
        <v>-80000</v>
      </c>
    </row>
    <row r="32" spans="1:7" x14ac:dyDescent="0.2">
      <c r="A32" s="3" t="s">
        <v>17</v>
      </c>
      <c r="B32" s="5"/>
      <c r="C32" s="12">
        <f>C28*$B$8</f>
        <v>0</v>
      </c>
      <c r="D32" s="12">
        <f t="shared" ref="D32:F32" si="7">D28*$B$8</f>
        <v>0</v>
      </c>
      <c r="E32" s="12">
        <f t="shared" si="7"/>
        <v>0</v>
      </c>
      <c r="F32" s="12">
        <f t="shared" si="7"/>
        <v>0</v>
      </c>
      <c r="G32" s="12">
        <f>SUM(C32:F32)</f>
        <v>0</v>
      </c>
    </row>
    <row r="33" spans="1:7" x14ac:dyDescent="0.2">
      <c r="A33" s="3" t="s">
        <v>19</v>
      </c>
      <c r="B33" s="5"/>
      <c r="C33" s="12">
        <f>C18*$B$5</f>
        <v>0</v>
      </c>
      <c r="D33" s="12">
        <f>D18*$B$5</f>
        <v>0</v>
      </c>
      <c r="E33" s="12">
        <f>E18*$B$5</f>
        <v>0</v>
      </c>
      <c r="F33" s="12">
        <f>F18*$B$5</f>
        <v>0</v>
      </c>
      <c r="G33" s="12">
        <f t="shared" si="6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8">D19*$B$6</f>
        <v>0</v>
      </c>
      <c r="E34" s="12">
        <f t="shared" si="8"/>
        <v>0</v>
      </c>
      <c r="F34" s="12">
        <f t="shared" si="8"/>
        <v>0</v>
      </c>
      <c r="G34" s="12">
        <f t="shared" si="6"/>
        <v>0</v>
      </c>
    </row>
    <row r="35" spans="1:7" x14ac:dyDescent="0.2">
      <c r="A35" s="3" t="s">
        <v>11</v>
      </c>
      <c r="B35" s="5"/>
      <c r="C35" s="12">
        <f>C25*$B$9</f>
        <v>72000</v>
      </c>
      <c r="D35" s="12">
        <f t="shared" ref="D35:F35" si="9">D25*$B$9</f>
        <v>72000</v>
      </c>
      <c r="E35" s="12">
        <f t="shared" si="9"/>
        <v>72000</v>
      </c>
      <c r="F35" s="12">
        <f t="shared" si="9"/>
        <v>72000</v>
      </c>
      <c r="G35" s="12">
        <f t="shared" si="6"/>
        <v>288000</v>
      </c>
    </row>
    <row r="36" spans="1:7" ht="13.5" thickBot="1" x14ac:dyDescent="0.25">
      <c r="A36" s="43" t="s">
        <v>12</v>
      </c>
      <c r="B36" s="44"/>
      <c r="C36" s="45">
        <f>C24*$B$10</f>
        <v>0</v>
      </c>
      <c r="D36" s="45">
        <f>D24*$B$10</f>
        <v>0</v>
      </c>
      <c r="E36" s="45">
        <f>E24*$B$10</f>
        <v>0</v>
      </c>
      <c r="F36" s="45">
        <f>F24*$B$10</f>
        <v>0</v>
      </c>
      <c r="G36" s="46">
        <f t="shared" si="6"/>
        <v>0</v>
      </c>
    </row>
    <row r="37" spans="1:7" ht="13.5" thickBot="1" x14ac:dyDescent="0.25">
      <c r="A37" s="39"/>
      <c r="B37" s="39"/>
      <c r="C37" s="39"/>
      <c r="D37" s="39"/>
      <c r="E37" s="39"/>
      <c r="F37" s="39"/>
      <c r="G37" s="47">
        <f>SUM(G31:G36)</f>
        <v>208000</v>
      </c>
    </row>
    <row r="38" spans="1:7" x14ac:dyDescent="0.2">
      <c r="A38" s="40"/>
      <c r="B38" s="40"/>
      <c r="C38" s="40"/>
      <c r="D38" s="40"/>
      <c r="E38" s="40"/>
      <c r="F38" s="40"/>
      <c r="G38" s="27"/>
    </row>
    <row r="39" spans="1:7" x14ac:dyDescent="0.2">
      <c r="A39" s="41"/>
      <c r="B39" s="41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11" priority="6" stopIfTrue="1" operator="lessThan">
      <formula>0</formula>
    </cfRule>
  </conditionalFormatting>
  <conditionalFormatting sqref="F29">
    <cfRule type="cellIs" dxfId="10" priority="4" operator="lessThan">
      <formula>1000</formula>
    </cfRule>
    <cfRule type="cellIs" dxfId="9" priority="5" operator="lessThan">
      <formula>1000</formula>
    </cfRule>
  </conditionalFormatting>
  <conditionalFormatting sqref="C28:F28">
    <cfRule type="cellIs" dxfId="8" priority="3" operator="greaterThan">
      <formula>0</formula>
    </cfRule>
  </conditionalFormatting>
  <conditionalFormatting sqref="C29:E29">
    <cfRule type="cellIs" dxfId="7" priority="1" operator="lessThan">
      <formula>0</formula>
    </cfRule>
    <cfRule type="cellIs" dxfId="6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>
      <selection activeCell="C17" sqref="C17"/>
    </sheetView>
  </sheetViews>
  <sheetFormatPr baseColWidth="10" defaultRowHeight="12.75" x14ac:dyDescent="0.2"/>
  <cols>
    <col min="1" max="1" width="34.28515625" style="9" customWidth="1"/>
    <col min="2" max="2" width="12.42578125" style="9" customWidth="1"/>
    <col min="3" max="3" width="13.85546875" style="9" bestFit="1" customWidth="1"/>
    <col min="4" max="16384" width="11.42578125" style="9"/>
  </cols>
  <sheetData>
    <row r="1" spans="1:7" x14ac:dyDescent="0.2">
      <c r="A1" s="8" t="s">
        <v>29</v>
      </c>
    </row>
    <row r="2" spans="1:7" x14ac:dyDescent="0.2">
      <c r="A2" s="14" t="s">
        <v>13</v>
      </c>
      <c r="B2" s="9">
        <v>2</v>
      </c>
      <c r="C2" s="9" t="s">
        <v>25</v>
      </c>
    </row>
    <row r="3" spans="1:7" x14ac:dyDescent="0.2">
      <c r="A3" s="14" t="s">
        <v>14</v>
      </c>
      <c r="B3" s="9">
        <v>8</v>
      </c>
      <c r="C3" s="9" t="s">
        <v>26</v>
      </c>
    </row>
    <row r="4" spans="1:7" x14ac:dyDescent="0.2">
      <c r="A4" s="14" t="s">
        <v>15</v>
      </c>
      <c r="B4" s="9">
        <v>60</v>
      </c>
      <c r="C4" s="9" t="s">
        <v>27</v>
      </c>
    </row>
    <row r="5" spans="1:7" x14ac:dyDescent="0.2">
      <c r="A5" s="14" t="s">
        <v>30</v>
      </c>
      <c r="B5" s="9">
        <v>100</v>
      </c>
      <c r="C5" s="9" t="s">
        <v>2</v>
      </c>
    </row>
    <row r="6" spans="1:7" x14ac:dyDescent="0.2">
      <c r="A6" s="14" t="s">
        <v>44</v>
      </c>
      <c r="B6" s="9">
        <v>200</v>
      </c>
      <c r="C6" s="48" t="s">
        <v>45</v>
      </c>
    </row>
    <row r="7" spans="1:7" x14ac:dyDescent="0.2">
      <c r="A7" s="14" t="s">
        <v>16</v>
      </c>
      <c r="B7" s="9">
        <v>5</v>
      </c>
      <c r="C7" s="9" t="s">
        <v>23</v>
      </c>
    </row>
    <row r="8" spans="1:7" x14ac:dyDescent="0.2">
      <c r="A8" s="14" t="s">
        <v>17</v>
      </c>
      <c r="B8" s="9">
        <v>10</v>
      </c>
      <c r="C8" s="9" t="s">
        <v>22</v>
      </c>
    </row>
    <row r="9" spans="1:7" x14ac:dyDescent="0.2">
      <c r="A9" s="42" t="s">
        <v>11</v>
      </c>
      <c r="B9" s="9">
        <v>5</v>
      </c>
      <c r="C9" s="9" t="s">
        <v>3</v>
      </c>
    </row>
    <row r="10" spans="1:7" x14ac:dyDescent="0.2">
      <c r="A10" s="28" t="s">
        <v>12</v>
      </c>
      <c r="B10" s="9">
        <v>6</v>
      </c>
      <c r="C10" s="9" t="s">
        <v>24</v>
      </c>
    </row>
    <row r="11" spans="1:7" x14ac:dyDescent="0.2">
      <c r="A11" s="14"/>
    </row>
    <row r="12" spans="1:7" x14ac:dyDescent="0.2">
      <c r="A12" s="17" t="s">
        <v>51</v>
      </c>
    </row>
    <row r="14" spans="1:7" x14ac:dyDescent="0.2">
      <c r="A14" s="1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0</v>
      </c>
    </row>
    <row r="15" spans="1:7" x14ac:dyDescent="0.2">
      <c r="A15" s="3" t="s">
        <v>42</v>
      </c>
      <c r="B15" s="4"/>
      <c r="C15" s="18">
        <v>10000</v>
      </c>
      <c r="D15" s="18">
        <v>8000</v>
      </c>
      <c r="E15" s="18">
        <v>7000</v>
      </c>
      <c r="F15" s="18">
        <v>12000</v>
      </c>
      <c r="G15" s="4">
        <f>SUM(C15:F15)</f>
        <v>37000</v>
      </c>
    </row>
    <row r="16" spans="1:7" x14ac:dyDescent="0.2">
      <c r="A16" s="3" t="s">
        <v>34</v>
      </c>
      <c r="B16" s="4">
        <v>30</v>
      </c>
      <c r="C16" s="4">
        <v>30</v>
      </c>
      <c r="D16" s="4">
        <v>30</v>
      </c>
      <c r="E16" s="4">
        <v>30</v>
      </c>
      <c r="F16" s="4">
        <v>30</v>
      </c>
      <c r="G16" s="4"/>
    </row>
    <row r="17" spans="1:7" x14ac:dyDescent="0.2">
      <c r="A17" s="3" t="s">
        <v>35</v>
      </c>
      <c r="B17" s="4"/>
      <c r="C17" s="34"/>
      <c r="D17" s="34"/>
      <c r="E17" s="34"/>
      <c r="F17" s="34"/>
      <c r="G17" s="4"/>
    </row>
    <row r="18" spans="1:7" x14ac:dyDescent="0.2">
      <c r="A18" s="3" t="s">
        <v>31</v>
      </c>
      <c r="B18" s="5"/>
      <c r="C18" s="36"/>
      <c r="D18" s="36"/>
      <c r="E18" s="36"/>
      <c r="F18" s="36"/>
      <c r="G18" s="5"/>
    </row>
    <row r="19" spans="1:7" x14ac:dyDescent="0.2">
      <c r="A19" s="3" t="s">
        <v>18</v>
      </c>
      <c r="B19" s="5"/>
      <c r="C19" s="36"/>
      <c r="D19" s="36"/>
      <c r="E19" s="36"/>
      <c r="F19" s="36"/>
      <c r="G19" s="5"/>
    </row>
    <row r="20" spans="1:7" x14ac:dyDescent="0.2">
      <c r="A20" s="3" t="s">
        <v>32</v>
      </c>
      <c r="B20" s="5">
        <v>0</v>
      </c>
      <c r="C20" s="37">
        <f>B20+C18-C19</f>
        <v>0</v>
      </c>
      <c r="D20" s="37">
        <f t="shared" ref="D20:F20" si="0">C20+D18-D19</f>
        <v>0</v>
      </c>
      <c r="E20" s="37">
        <f t="shared" si="0"/>
        <v>0</v>
      </c>
      <c r="F20" s="37">
        <f t="shared" si="0"/>
        <v>0</v>
      </c>
      <c r="G20" s="5"/>
    </row>
    <row r="21" spans="1:7" s="22" customFormat="1" x14ac:dyDescent="0.2">
      <c r="A21" s="21" t="s">
        <v>28</v>
      </c>
      <c r="B21" s="23"/>
      <c r="C21" s="24">
        <f>(C22-B22)/B22</f>
        <v>0</v>
      </c>
      <c r="D21" s="24">
        <f>(D22-C22)/C22</f>
        <v>0</v>
      </c>
      <c r="E21" s="24">
        <f>(E22-D22)/D22</f>
        <v>0</v>
      </c>
      <c r="F21" s="24">
        <f>(F22-E22)/E22</f>
        <v>0</v>
      </c>
      <c r="G21" s="23"/>
    </row>
    <row r="22" spans="1:7" x14ac:dyDescent="0.2">
      <c r="A22" s="3" t="s">
        <v>33</v>
      </c>
      <c r="B22" s="5">
        <f>B16+B20</f>
        <v>30</v>
      </c>
      <c r="C22" s="38">
        <f>C16+C20</f>
        <v>30</v>
      </c>
      <c r="D22" s="38">
        <f>D16+D20</f>
        <v>30</v>
      </c>
      <c r="E22" s="38">
        <f>E16+E20</f>
        <v>30</v>
      </c>
      <c r="F22" s="38">
        <f>F16+F20</f>
        <v>30</v>
      </c>
      <c r="G22" s="5"/>
    </row>
    <row r="23" spans="1:7" x14ac:dyDescent="0.2">
      <c r="A23" s="3"/>
      <c r="B23" s="5"/>
      <c r="C23" s="5"/>
      <c r="D23" s="5"/>
      <c r="E23" s="5"/>
      <c r="F23" s="5"/>
      <c r="G23" s="5"/>
    </row>
    <row r="24" spans="1:7" x14ac:dyDescent="0.2">
      <c r="A24" s="3" t="s">
        <v>36</v>
      </c>
      <c r="B24" s="5"/>
      <c r="C24" s="12">
        <f>C17*C16*$B$3*$B$4</f>
        <v>0</v>
      </c>
      <c r="D24" s="12">
        <f t="shared" ref="D24:F24" si="1">D17*D16*$B$3*$B$4</f>
        <v>0</v>
      </c>
      <c r="E24" s="12">
        <f t="shared" si="1"/>
        <v>0</v>
      </c>
      <c r="F24" s="12">
        <f t="shared" si="1"/>
        <v>0</v>
      </c>
      <c r="G24" s="5"/>
    </row>
    <row r="25" spans="1:7" x14ac:dyDescent="0.2">
      <c r="A25" s="3" t="s">
        <v>37</v>
      </c>
      <c r="B25" s="5"/>
      <c r="C25" s="12">
        <f>C22*$B$3*$B$4</f>
        <v>14400</v>
      </c>
      <c r="D25" s="12">
        <f t="shared" ref="D25:F25" si="2">D22*$B$3*$B$4</f>
        <v>14400</v>
      </c>
      <c r="E25" s="12">
        <f t="shared" si="2"/>
        <v>14400</v>
      </c>
      <c r="F25" s="12">
        <f t="shared" si="2"/>
        <v>14400</v>
      </c>
      <c r="G25" s="5"/>
    </row>
    <row r="26" spans="1:7" x14ac:dyDescent="0.2">
      <c r="A26" s="15" t="s">
        <v>38</v>
      </c>
      <c r="B26" s="5"/>
      <c r="C26" s="12">
        <f>C24+C25</f>
        <v>14400</v>
      </c>
      <c r="D26" s="12">
        <f t="shared" ref="D26:F26" si="3">D24+D25</f>
        <v>14400</v>
      </c>
      <c r="E26" s="12">
        <f t="shared" si="3"/>
        <v>14400</v>
      </c>
      <c r="F26" s="12">
        <f t="shared" si="3"/>
        <v>14400</v>
      </c>
      <c r="G26" s="5"/>
    </row>
    <row r="27" spans="1:7" x14ac:dyDescent="0.2">
      <c r="A27" s="3" t="s">
        <v>1</v>
      </c>
      <c r="B27" s="4"/>
      <c r="C27" s="19">
        <f>C26/$B$2</f>
        <v>7200</v>
      </c>
      <c r="D27" s="19">
        <f>D26/$B$2</f>
        <v>7200</v>
      </c>
      <c r="E27" s="19">
        <f>E26/$B$2</f>
        <v>7200</v>
      </c>
      <c r="F27" s="19">
        <f>F26/$B$2</f>
        <v>7200</v>
      </c>
      <c r="G27" s="4">
        <f>SUM(C27:F27)</f>
        <v>28800</v>
      </c>
    </row>
    <row r="28" spans="1:7" x14ac:dyDescent="0.2">
      <c r="A28" s="3" t="s">
        <v>21</v>
      </c>
      <c r="B28" s="5"/>
      <c r="C28" s="20">
        <v>2540</v>
      </c>
      <c r="D28" s="20">
        <v>1039.9999999999995</v>
      </c>
      <c r="E28" s="20">
        <v>39.999999999996831</v>
      </c>
      <c r="F28" s="20">
        <v>6040.0000000000027</v>
      </c>
      <c r="G28" s="4"/>
    </row>
    <row r="29" spans="1:7" x14ac:dyDescent="0.2">
      <c r="A29" s="3" t="s">
        <v>10</v>
      </c>
      <c r="B29" s="5">
        <v>500</v>
      </c>
      <c r="C29" s="12">
        <f>B29+C27-C15+C28</f>
        <v>240</v>
      </c>
      <c r="D29" s="12">
        <f t="shared" ref="D29:F29" si="4">C29+D27-D15+D28</f>
        <v>479.99999999999955</v>
      </c>
      <c r="E29" s="12">
        <f t="shared" si="4"/>
        <v>719.99999999999682</v>
      </c>
      <c r="F29" s="12">
        <f t="shared" si="4"/>
        <v>1959.9999999999991</v>
      </c>
      <c r="G29" s="5"/>
    </row>
    <row r="30" spans="1:7" x14ac:dyDescent="0.2">
      <c r="A30" s="3"/>
      <c r="B30" s="5"/>
      <c r="C30" s="12">
        <v>0</v>
      </c>
      <c r="D30" s="12">
        <v>0</v>
      </c>
      <c r="E30" s="12">
        <v>0</v>
      </c>
      <c r="F30" s="12"/>
      <c r="G30" s="5"/>
    </row>
    <row r="31" spans="1:7" x14ac:dyDescent="0.2">
      <c r="A31" s="3" t="s">
        <v>16</v>
      </c>
      <c r="B31" s="5"/>
      <c r="C31" s="12">
        <f>C29*$B$7</f>
        <v>1200</v>
      </c>
      <c r="D31" s="12">
        <f t="shared" ref="D31:F31" si="5">D29*$B$7</f>
        <v>2399.9999999999977</v>
      </c>
      <c r="E31" s="12">
        <f t="shared" si="5"/>
        <v>3599.9999999999841</v>
      </c>
      <c r="F31" s="12">
        <f t="shared" si="5"/>
        <v>9799.9999999999964</v>
      </c>
      <c r="G31" s="12">
        <f t="shared" ref="G31:G36" si="6">SUM(C31:F31)</f>
        <v>16999.999999999978</v>
      </c>
    </row>
    <row r="32" spans="1:7" x14ac:dyDescent="0.2">
      <c r="A32" s="3" t="s">
        <v>17</v>
      </c>
      <c r="B32" s="5"/>
      <c r="C32" s="12">
        <f>C28*$B$8</f>
        <v>25400</v>
      </c>
      <c r="D32" s="12">
        <f t="shared" ref="D32:F32" si="7">D28*$B$8</f>
        <v>10399.999999999996</v>
      </c>
      <c r="E32" s="12">
        <f t="shared" si="7"/>
        <v>399.99999999996828</v>
      </c>
      <c r="F32" s="12">
        <f t="shared" si="7"/>
        <v>60400.000000000029</v>
      </c>
      <c r="G32" s="12">
        <f>SUM(C32:F32)</f>
        <v>96600</v>
      </c>
    </row>
    <row r="33" spans="1:7" x14ac:dyDescent="0.2">
      <c r="A33" s="3" t="s">
        <v>19</v>
      </c>
      <c r="B33" s="5"/>
      <c r="C33" s="12">
        <f>C18*$B$5</f>
        <v>0</v>
      </c>
      <c r="D33" s="12">
        <f>D18*$B$5</f>
        <v>0</v>
      </c>
      <c r="E33" s="12">
        <f>E18*$B$5</f>
        <v>0</v>
      </c>
      <c r="F33" s="12">
        <f>F18*$B$5</f>
        <v>0</v>
      </c>
      <c r="G33" s="12">
        <f t="shared" si="6"/>
        <v>0</v>
      </c>
    </row>
    <row r="34" spans="1:7" x14ac:dyDescent="0.2">
      <c r="A34" s="3" t="s">
        <v>46</v>
      </c>
      <c r="B34" s="5"/>
      <c r="C34" s="12">
        <f>C19*$B$6</f>
        <v>0</v>
      </c>
      <c r="D34" s="12">
        <f t="shared" ref="D34:F34" si="8">D19*$B$6</f>
        <v>0</v>
      </c>
      <c r="E34" s="12">
        <f t="shared" si="8"/>
        <v>0</v>
      </c>
      <c r="F34" s="12">
        <f t="shared" si="8"/>
        <v>0</v>
      </c>
      <c r="G34" s="12">
        <f t="shared" si="6"/>
        <v>0</v>
      </c>
    </row>
    <row r="35" spans="1:7" x14ac:dyDescent="0.2">
      <c r="A35" s="3" t="s">
        <v>11</v>
      </c>
      <c r="B35" s="5"/>
      <c r="C35" s="12">
        <f>C25*$B$9</f>
        <v>72000</v>
      </c>
      <c r="D35" s="12">
        <f t="shared" ref="D35:F35" si="9">D25*$B$9</f>
        <v>72000</v>
      </c>
      <c r="E35" s="12">
        <f t="shared" si="9"/>
        <v>72000</v>
      </c>
      <c r="F35" s="12">
        <f t="shared" si="9"/>
        <v>72000</v>
      </c>
      <c r="G35" s="12">
        <f t="shared" si="6"/>
        <v>288000</v>
      </c>
    </row>
    <row r="36" spans="1:7" ht="13.5" thickBot="1" x14ac:dyDescent="0.25">
      <c r="A36" s="43" t="s">
        <v>12</v>
      </c>
      <c r="B36" s="44"/>
      <c r="C36" s="45">
        <f>C24*$B$10</f>
        <v>0</v>
      </c>
      <c r="D36" s="45">
        <f>D24*$B$10</f>
        <v>0</v>
      </c>
      <c r="E36" s="45">
        <f>E24*$B$10</f>
        <v>0</v>
      </c>
      <c r="F36" s="45">
        <f>F24*$B$10</f>
        <v>0</v>
      </c>
      <c r="G36" s="46">
        <f t="shared" si="6"/>
        <v>0</v>
      </c>
    </row>
    <row r="37" spans="1:7" ht="13.5" thickBot="1" x14ac:dyDescent="0.25">
      <c r="A37" s="39"/>
      <c r="B37" s="39"/>
      <c r="C37" s="39"/>
      <c r="D37" s="39"/>
      <c r="E37" s="39"/>
      <c r="F37" s="39"/>
      <c r="G37" s="47">
        <f>SUM(G31:G36)</f>
        <v>401600</v>
      </c>
    </row>
    <row r="38" spans="1:7" x14ac:dyDescent="0.2">
      <c r="A38" s="40"/>
      <c r="B38" s="40"/>
      <c r="C38" s="40"/>
      <c r="D38" s="40"/>
      <c r="E38" s="40"/>
      <c r="F38" s="40"/>
      <c r="G38" s="27"/>
    </row>
    <row r="39" spans="1:7" x14ac:dyDescent="0.2">
      <c r="A39" s="41"/>
      <c r="B39" s="41"/>
      <c r="C39" s="40"/>
      <c r="D39" s="40"/>
      <c r="E39" s="40"/>
      <c r="F39" s="40"/>
      <c r="G39" s="40"/>
    </row>
    <row r="40" spans="1:7" x14ac:dyDescent="0.2">
      <c r="A40" s="40"/>
      <c r="B40" s="40"/>
      <c r="C40" s="40"/>
      <c r="D40" s="40"/>
      <c r="E40" s="40"/>
      <c r="F40" s="40"/>
      <c r="G40" s="4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conditionalFormatting sqref="C29:F30">
    <cfRule type="cellIs" dxfId="5" priority="6" stopIfTrue="1" operator="lessThan">
      <formula>0</formula>
    </cfRule>
  </conditionalFormatting>
  <conditionalFormatting sqref="F29">
    <cfRule type="cellIs" dxfId="4" priority="4" operator="lessThan">
      <formula>1000</formula>
    </cfRule>
    <cfRule type="cellIs" dxfId="3" priority="5" operator="lessThan">
      <formula>1000</formula>
    </cfRule>
  </conditionalFormatting>
  <conditionalFormatting sqref="C28:F28">
    <cfRule type="cellIs" dxfId="2" priority="3" operator="greaterThan">
      <formula>0</formula>
    </cfRule>
  </conditionalFormatting>
  <conditionalFormatting sqref="C29:E29">
    <cfRule type="cellIs" dxfId="1" priority="1" operator="lessThan">
      <formula>0</formula>
    </cfRule>
    <cfRule type="cellIs" dxfId="0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1. Production constante</vt:lpstr>
      <vt:lpstr>2. Heures supplémentaires</vt:lpstr>
      <vt:lpstr>3. Intérimaires</vt:lpstr>
      <vt:lpstr>4. Votre proposition</vt:lpstr>
      <vt:lpstr>5. Optimisation</vt:lpstr>
      <vt:lpstr>6. Effectifs entiers</vt:lpstr>
      <vt:lpstr>7. Limitation Variations</vt:lpstr>
      <vt:lpstr>8. Limitation HS</vt:lpstr>
      <vt:lpstr>9. Coût de rupture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Gérard</cp:lastModifiedBy>
  <dcterms:created xsi:type="dcterms:W3CDTF">2005-03-28T08:21:43Z</dcterms:created>
  <dcterms:modified xsi:type="dcterms:W3CDTF">2019-02-16T11:17:29Z</dcterms:modified>
</cp:coreProperties>
</file>